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49" i="1"/>
  <c r="D137"/>
  <c r="A145"/>
  <c r="G104"/>
  <c r="F63"/>
  <c r="D135" s="1"/>
  <c r="H48"/>
  <c r="H44"/>
  <c r="H45" s="1"/>
  <c r="C30"/>
  <c r="C32" s="1"/>
  <c r="C38" s="1"/>
  <c r="D44" s="1"/>
  <c r="H11"/>
  <c r="E11"/>
  <c r="E10"/>
  <c r="H10" s="1"/>
  <c r="H12" l="1"/>
  <c r="H13" s="1"/>
  <c r="G30" s="1"/>
  <c r="G32" s="1"/>
  <c r="G38" s="1"/>
  <c r="E57" s="1"/>
  <c r="F57" s="1"/>
  <c r="D60" s="1"/>
  <c r="D61" s="1"/>
  <c r="G60" s="1"/>
  <c r="F108"/>
  <c r="F48"/>
  <c r="B145"/>
  <c r="G112"/>
  <c r="D108"/>
  <c r="E106"/>
  <c r="G106" s="1"/>
  <c r="C48"/>
  <c r="E12"/>
  <c r="C145"/>
  <c r="D63" l="1"/>
  <c r="H63" s="1"/>
  <c r="C135" s="1"/>
  <c r="H108"/>
  <c r="G69" l="1"/>
  <c r="D69" s="1"/>
  <c r="F71" s="1"/>
  <c r="E86" l="1"/>
  <c r="D81"/>
  <c r="G81" s="1"/>
  <c r="H81" s="1"/>
  <c r="H86" s="1"/>
  <c r="F90" s="1"/>
  <c r="I90" s="1"/>
  <c r="B135" s="1"/>
  <c r="D113"/>
  <c r="D116" s="1"/>
  <c r="G116" l="1"/>
  <c r="F120" s="1"/>
  <c r="D123" s="1"/>
</calcChain>
</file>

<file path=xl/sharedStrings.xml><?xml version="1.0" encoding="utf-8"?>
<sst xmlns="http://schemas.openxmlformats.org/spreadsheetml/2006/main" count="83" uniqueCount="50">
  <si>
    <t>bf=</t>
  </si>
  <si>
    <t>tf=</t>
  </si>
  <si>
    <t>dw=</t>
  </si>
  <si>
    <t>tw=</t>
  </si>
  <si>
    <t>cm</t>
  </si>
  <si>
    <t>Af=</t>
  </si>
  <si>
    <t>Aw=</t>
  </si>
  <si>
    <t>A tot=</t>
  </si>
  <si>
    <t>cm^2</t>
  </si>
  <si>
    <t>If=</t>
  </si>
  <si>
    <t>Iw=</t>
  </si>
  <si>
    <t>cm^4</t>
  </si>
  <si>
    <t>I=</t>
  </si>
  <si>
    <t>V max=</t>
  </si>
  <si>
    <t>M max=</t>
  </si>
  <si>
    <t>ton.m</t>
  </si>
  <si>
    <t>kg/cm^2</t>
  </si>
  <si>
    <t>Fb=</t>
  </si>
  <si>
    <t>h=</t>
  </si>
  <si>
    <t>S=</t>
  </si>
  <si>
    <t>Fy=</t>
  </si>
  <si>
    <t>ton</t>
  </si>
  <si>
    <t>t انتخابی</t>
  </si>
  <si>
    <t>X</t>
  </si>
  <si>
    <t>%</t>
  </si>
  <si>
    <t>صدم</t>
  </si>
  <si>
    <t>ag&gt;=</t>
  </si>
  <si>
    <t>f=</t>
  </si>
  <si>
    <t>f&lt;0.66fy</t>
  </si>
  <si>
    <r>
      <t>I</t>
    </r>
    <r>
      <rPr>
        <sz val="9"/>
        <color theme="1"/>
        <rFont val="Calibri"/>
        <family val="2"/>
        <scheme val="minor"/>
      </rPr>
      <t xml:space="preserve"> کل وصله ها</t>
    </r>
    <r>
      <rPr>
        <sz val="11"/>
        <color theme="1"/>
        <rFont val="Calibri"/>
        <family val="2"/>
        <charset val="178"/>
        <scheme val="minor"/>
      </rPr>
      <t>=</t>
    </r>
  </si>
  <si>
    <t>Ff=Mf/h=</t>
  </si>
  <si>
    <t>kg</t>
  </si>
  <si>
    <t>Ff=f*Af=</t>
  </si>
  <si>
    <t>max Ff=</t>
  </si>
  <si>
    <t>Lwf=</t>
  </si>
  <si>
    <t>Lf=</t>
  </si>
  <si>
    <t>Lw=</t>
  </si>
  <si>
    <t>Lw/2=</t>
  </si>
  <si>
    <t>x=</t>
  </si>
  <si>
    <t>e=Lw/2-x</t>
  </si>
  <si>
    <t>-</t>
  </si>
  <si>
    <t>Ip=     2*(</t>
  </si>
  <si>
    <t>)=</t>
  </si>
  <si>
    <t>cm^3</t>
  </si>
  <si>
    <t>f'x=V/A=</t>
  </si>
  <si>
    <t>kg/cm</t>
  </si>
  <si>
    <r>
      <t>af=</t>
    </r>
    <r>
      <rPr>
        <sz val="10"/>
        <color theme="1"/>
        <rFont val="Calibri"/>
        <family val="2"/>
        <scheme val="minor"/>
      </rPr>
      <t>بعد جوش</t>
    </r>
  </si>
  <si>
    <t>aw=</t>
  </si>
  <si>
    <t xml:space="preserve">aw انتخابی </t>
  </si>
  <si>
    <t>2X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</si>
</sst>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78"/>
      <scheme val="minor"/>
    </font>
    <font>
      <sz val="11"/>
      <color rgb="FF00000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/>
    <xf numFmtId="0" fontId="0" fillId="5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6" borderId="0" xfId="0" applyFill="1" applyAlignment="1">
      <alignment horizontal="left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4</xdr:col>
      <xdr:colOff>269297</xdr:colOff>
      <xdr:row>5</xdr:row>
      <xdr:rowOff>69273</xdr:rowOff>
    </xdr:to>
    <xdr:sp macro="" textlink="">
      <xdr:nvSpPr>
        <xdr:cNvPr id="2" name="TextBox 1"/>
        <xdr:cNvSpPr txBox="1"/>
      </xdr:nvSpPr>
      <xdr:spPr>
        <a:xfrm>
          <a:off x="0" y="19050"/>
          <a:ext cx="2832388" cy="1002723"/>
        </a:xfrm>
        <a:prstGeom prst="rect">
          <a:avLst/>
        </a:prstGeom>
        <a:solidFill>
          <a:srgbClr val="00B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fa-IR" sz="1600"/>
            <a:t>طراحی وصله</a:t>
          </a:r>
          <a:r>
            <a:rPr lang="fa-IR" sz="1600" baseline="0"/>
            <a:t> تیر (فلزی)</a:t>
          </a:r>
        </a:p>
        <a:p>
          <a:pPr algn="ctr"/>
          <a:r>
            <a:rPr lang="fa-IR" sz="1600" baseline="0"/>
            <a:t>جوشی 4 طرفه</a:t>
          </a:r>
          <a:endParaRPr lang="en-US" sz="1600" baseline="0"/>
        </a:p>
        <a:p>
          <a:pPr algn="ctr"/>
          <a:r>
            <a:rPr lang="fa-IR" sz="1600" baseline="0"/>
            <a:t>قسمت های نارنجی توسط کاربر پر شود</a:t>
          </a:r>
        </a:p>
        <a:p>
          <a:pPr algn="ctr"/>
          <a:r>
            <a:rPr lang="fa-IR" sz="1600" baseline="0"/>
            <a:t>قسمت های آبی خروجی است </a:t>
          </a:r>
        </a:p>
      </xdr:txBody>
    </xdr:sp>
    <xdr:clientData/>
  </xdr:twoCellAnchor>
  <xdr:twoCellAnchor>
    <xdr:from>
      <xdr:col>3</xdr:col>
      <xdr:colOff>0</xdr:colOff>
      <xdr:row>6</xdr:row>
      <xdr:rowOff>0</xdr:rowOff>
    </xdr:from>
    <xdr:to>
      <xdr:col>5</xdr:col>
      <xdr:colOff>619125</xdr:colOff>
      <xdr:row>7</xdr:row>
      <xdr:rowOff>133350</xdr:rowOff>
    </xdr:to>
    <xdr:sp macro="" textlink="">
      <xdr:nvSpPr>
        <xdr:cNvPr id="4" name="TextBox 3"/>
        <xdr:cNvSpPr txBox="1"/>
      </xdr:nvSpPr>
      <xdr:spPr>
        <a:xfrm>
          <a:off x="1914525" y="1143000"/>
          <a:ext cx="1895475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fa-IR" sz="1100"/>
            <a:t> تیر</a:t>
          </a:r>
          <a:r>
            <a:rPr lang="en-US" sz="1100"/>
            <a:t> </a:t>
          </a:r>
          <a:r>
            <a:rPr lang="fa-IR" sz="1100" baseline="0"/>
            <a:t>  </a:t>
          </a:r>
          <a:r>
            <a:rPr lang="fa-IR" sz="1100"/>
            <a:t>مشخصات</a:t>
          </a:r>
          <a:r>
            <a:rPr lang="fa-IR" sz="1100" baseline="0"/>
            <a:t> </a:t>
          </a:r>
          <a:endParaRPr lang="en-US" sz="1100"/>
        </a:p>
      </xdr:txBody>
    </xdr:sp>
    <xdr:clientData/>
  </xdr:twoCellAnchor>
  <xdr:twoCellAnchor>
    <xdr:from>
      <xdr:col>0</xdr:col>
      <xdr:colOff>171450</xdr:colOff>
      <xdr:row>14</xdr:row>
      <xdr:rowOff>1</xdr:rowOff>
    </xdr:from>
    <xdr:to>
      <xdr:col>8</xdr:col>
      <xdr:colOff>381000</xdr:colOff>
      <xdr:row>14</xdr:row>
      <xdr:rowOff>19050</xdr:rowOff>
    </xdr:to>
    <xdr:cxnSp macro="">
      <xdr:nvCxnSpPr>
        <xdr:cNvPr id="6" name="Straight Connector 5"/>
        <xdr:cNvCxnSpPr/>
      </xdr:nvCxnSpPr>
      <xdr:spPr>
        <a:xfrm flipV="1">
          <a:off x="171450" y="2667001"/>
          <a:ext cx="5314950" cy="1904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15</xdr:row>
      <xdr:rowOff>0</xdr:rowOff>
    </xdr:from>
    <xdr:to>
      <xdr:col>5</xdr:col>
      <xdr:colOff>609600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1990725" y="2857500"/>
          <a:ext cx="1809750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fa-IR" sz="1100"/>
            <a:t>تعیین نیرو های طراحی</a:t>
          </a:r>
          <a:endParaRPr lang="en-US" sz="1100"/>
        </a:p>
      </xdr:txBody>
    </xdr:sp>
    <xdr:clientData/>
  </xdr:twoCellAnchor>
  <xdr:twoCellAnchor>
    <xdr:from>
      <xdr:col>3</xdr:col>
      <xdr:colOff>209550</xdr:colOff>
      <xdr:row>17</xdr:row>
      <xdr:rowOff>161925</xdr:rowOff>
    </xdr:from>
    <xdr:to>
      <xdr:col>5</xdr:col>
      <xdr:colOff>552449</xdr:colOff>
      <xdr:row>19</xdr:row>
      <xdr:rowOff>66675</xdr:rowOff>
    </xdr:to>
    <xdr:sp macro="" textlink="">
      <xdr:nvSpPr>
        <xdr:cNvPr id="11" name="TextBox 10"/>
        <xdr:cNvSpPr txBox="1"/>
      </xdr:nvSpPr>
      <xdr:spPr>
        <a:xfrm>
          <a:off x="2124075" y="3400425"/>
          <a:ext cx="1619249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fa-IR" sz="1100"/>
            <a:t>نیرو</a:t>
          </a:r>
          <a:r>
            <a:rPr lang="fa-IR" sz="1100" baseline="0"/>
            <a:t> های آنالیز در محل وصله</a:t>
          </a:r>
          <a:endParaRPr lang="en-US" sz="1100"/>
        </a:p>
      </xdr:txBody>
    </xdr:sp>
    <xdr:clientData/>
  </xdr:twoCellAnchor>
  <xdr:twoCellAnchor>
    <xdr:from>
      <xdr:col>1</xdr:col>
      <xdr:colOff>485775</xdr:colOff>
      <xdr:row>22</xdr:row>
      <xdr:rowOff>171450</xdr:rowOff>
    </xdr:from>
    <xdr:to>
      <xdr:col>6</xdr:col>
      <xdr:colOff>495300</xdr:colOff>
      <xdr:row>24</xdr:row>
      <xdr:rowOff>9525</xdr:rowOff>
    </xdr:to>
    <xdr:sp macro="" textlink="">
      <xdr:nvSpPr>
        <xdr:cNvPr id="12" name="TextBox 11"/>
        <xdr:cNvSpPr txBox="1"/>
      </xdr:nvSpPr>
      <xdr:spPr>
        <a:xfrm>
          <a:off x="1123950" y="4362450"/>
          <a:ext cx="3200400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fa-IR" sz="1100"/>
            <a:t>نیرو</a:t>
          </a:r>
          <a:r>
            <a:rPr lang="fa-IR" sz="1100" baseline="0"/>
            <a:t> های </a:t>
          </a:r>
          <a:r>
            <a:rPr lang="fa-IR" sz="1100"/>
            <a:t>50 درصد ظرفیت</a:t>
          </a:r>
          <a:r>
            <a:rPr lang="fa-IR" sz="1100" baseline="0"/>
            <a:t> فشاری نیمرخ ضعیفتر در محل وصله</a:t>
          </a:r>
          <a:endParaRPr lang="en-US" sz="1100"/>
        </a:p>
      </xdr:txBody>
    </xdr:sp>
    <xdr:clientData/>
  </xdr:twoCellAnchor>
  <xdr:twoCellAnchor>
    <xdr:from>
      <xdr:col>4</xdr:col>
      <xdr:colOff>95250</xdr:colOff>
      <xdr:row>24</xdr:row>
      <xdr:rowOff>142875</xdr:rowOff>
    </xdr:from>
    <xdr:to>
      <xdr:col>6</xdr:col>
      <xdr:colOff>276225</xdr:colOff>
      <xdr:row>26</xdr:row>
      <xdr:rowOff>142875</xdr:rowOff>
    </xdr:to>
    <xdr:sp macro="" textlink="">
      <xdr:nvSpPr>
        <xdr:cNvPr id="13" name="TextBox 12"/>
        <xdr:cNvSpPr txBox="1"/>
      </xdr:nvSpPr>
      <xdr:spPr>
        <a:xfrm>
          <a:off x="2647950" y="4714875"/>
          <a:ext cx="1457325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a-IR" sz="1100"/>
            <a:t>بر اساس فشردگی مقطع </a:t>
          </a:r>
          <a:endParaRPr lang="en-US" sz="1100"/>
        </a:p>
        <a:p>
          <a:r>
            <a:rPr lang="en-US" sz="1100"/>
            <a:t>0.66fy</a:t>
          </a:r>
          <a:r>
            <a:rPr lang="en-US" sz="1100" baseline="0"/>
            <a:t>  </a:t>
          </a:r>
          <a:r>
            <a:rPr lang="fa-IR" sz="1100" baseline="0"/>
            <a:t>یا</a:t>
          </a:r>
          <a:r>
            <a:rPr lang="en-US" sz="1100" baseline="0"/>
            <a:t>  0.6fy</a:t>
          </a:r>
          <a:endParaRPr lang="en-US" sz="1100"/>
        </a:p>
      </xdr:txBody>
    </xdr:sp>
    <xdr:clientData/>
  </xdr:twoCellAnchor>
  <xdr:twoCellAnchor>
    <xdr:from>
      <xdr:col>0</xdr:col>
      <xdr:colOff>76200</xdr:colOff>
      <xdr:row>28</xdr:row>
      <xdr:rowOff>161925</xdr:rowOff>
    </xdr:from>
    <xdr:to>
      <xdr:col>2</xdr:col>
      <xdr:colOff>0</xdr:colOff>
      <xdr:row>30</xdr:row>
      <xdr:rowOff>57150</xdr:rowOff>
    </xdr:to>
    <xdr:sp macro="" textlink="">
      <xdr:nvSpPr>
        <xdr:cNvPr id="14" name="TextBox 13"/>
        <xdr:cNvSpPr txBox="1"/>
      </xdr:nvSpPr>
      <xdr:spPr>
        <a:xfrm>
          <a:off x="76200" y="5495925"/>
          <a:ext cx="1200150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Fv=0.4Fyhtw=</a:t>
          </a:r>
        </a:p>
      </xdr:txBody>
    </xdr:sp>
    <xdr:clientData/>
  </xdr:twoCellAnchor>
  <xdr:twoCellAnchor>
    <xdr:from>
      <xdr:col>3</xdr:col>
      <xdr:colOff>628650</xdr:colOff>
      <xdr:row>28</xdr:row>
      <xdr:rowOff>133350</xdr:rowOff>
    </xdr:from>
    <xdr:to>
      <xdr:col>6</xdr:col>
      <xdr:colOff>0</xdr:colOff>
      <xdr:row>30</xdr:row>
      <xdr:rowOff>38100</xdr:rowOff>
    </xdr:to>
    <xdr:sp macro="" textlink="">
      <xdr:nvSpPr>
        <xdr:cNvPr id="16" name="TextBox 15"/>
        <xdr:cNvSpPr txBox="1"/>
      </xdr:nvSpPr>
      <xdr:spPr>
        <a:xfrm>
          <a:off x="2543175" y="5467350"/>
          <a:ext cx="1285875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M=Fbs=</a:t>
          </a:r>
        </a:p>
      </xdr:txBody>
    </xdr:sp>
    <xdr:clientData/>
  </xdr:twoCellAnchor>
  <xdr:twoCellAnchor>
    <xdr:from>
      <xdr:col>1</xdr:col>
      <xdr:colOff>66675</xdr:colOff>
      <xdr:row>30</xdr:row>
      <xdr:rowOff>142875</xdr:rowOff>
    </xdr:from>
    <xdr:to>
      <xdr:col>1</xdr:col>
      <xdr:colOff>619125</xdr:colOff>
      <xdr:row>32</xdr:row>
      <xdr:rowOff>47625</xdr:rowOff>
    </xdr:to>
    <xdr:sp macro="" textlink="">
      <xdr:nvSpPr>
        <xdr:cNvPr id="17" name="TextBox 16"/>
        <xdr:cNvSpPr txBox="1"/>
      </xdr:nvSpPr>
      <xdr:spPr>
        <a:xfrm>
          <a:off x="704850" y="5857875"/>
          <a:ext cx="552450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50%=</a:t>
          </a:r>
        </a:p>
      </xdr:txBody>
    </xdr:sp>
    <xdr:clientData/>
  </xdr:twoCellAnchor>
  <xdr:twoCellAnchor>
    <xdr:from>
      <xdr:col>5</xdr:col>
      <xdr:colOff>66675</xdr:colOff>
      <xdr:row>30</xdr:row>
      <xdr:rowOff>123825</xdr:rowOff>
    </xdr:from>
    <xdr:to>
      <xdr:col>5</xdr:col>
      <xdr:colOff>619125</xdr:colOff>
      <xdr:row>32</xdr:row>
      <xdr:rowOff>28575</xdr:rowOff>
    </xdr:to>
    <xdr:sp macro="" textlink="">
      <xdr:nvSpPr>
        <xdr:cNvPr id="18" name="TextBox 17"/>
        <xdr:cNvSpPr txBox="1"/>
      </xdr:nvSpPr>
      <xdr:spPr>
        <a:xfrm>
          <a:off x="3257550" y="5838825"/>
          <a:ext cx="552450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50%=</a:t>
          </a:r>
        </a:p>
      </xdr:txBody>
    </xdr:sp>
    <xdr:clientData/>
  </xdr:twoCellAnchor>
  <xdr:twoCellAnchor>
    <xdr:from>
      <xdr:col>0</xdr:col>
      <xdr:colOff>266700</xdr:colOff>
      <xdr:row>34</xdr:row>
      <xdr:rowOff>0</xdr:rowOff>
    </xdr:from>
    <xdr:to>
      <xdr:col>8</xdr:col>
      <xdr:colOff>447675</xdr:colOff>
      <xdr:row>34</xdr:row>
      <xdr:rowOff>9526</xdr:rowOff>
    </xdr:to>
    <xdr:cxnSp macro="">
      <xdr:nvCxnSpPr>
        <xdr:cNvPr id="19" name="Straight Connector 18"/>
        <xdr:cNvCxnSpPr/>
      </xdr:nvCxnSpPr>
      <xdr:spPr>
        <a:xfrm flipV="1">
          <a:off x="266700" y="6477000"/>
          <a:ext cx="5286375" cy="95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34</xdr:row>
      <xdr:rowOff>152400</xdr:rowOff>
    </xdr:from>
    <xdr:to>
      <xdr:col>5</xdr:col>
      <xdr:colOff>342900</xdr:colOff>
      <xdr:row>36</xdr:row>
      <xdr:rowOff>9525</xdr:rowOff>
    </xdr:to>
    <xdr:sp macro="" textlink="">
      <xdr:nvSpPr>
        <xdr:cNvPr id="22" name="TextBox 21"/>
        <xdr:cNvSpPr txBox="1"/>
      </xdr:nvSpPr>
      <xdr:spPr>
        <a:xfrm>
          <a:off x="2171700" y="6629400"/>
          <a:ext cx="1362075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fa-IR" sz="1100"/>
            <a:t>نیرو های طراحی:</a:t>
          </a:r>
          <a:endParaRPr lang="en-US" sz="1100"/>
        </a:p>
      </xdr:txBody>
    </xdr:sp>
    <xdr:clientData/>
  </xdr:twoCellAnchor>
  <xdr:twoCellAnchor>
    <xdr:from>
      <xdr:col>0</xdr:col>
      <xdr:colOff>276225</xdr:colOff>
      <xdr:row>39</xdr:row>
      <xdr:rowOff>0</xdr:rowOff>
    </xdr:from>
    <xdr:to>
      <xdr:col>8</xdr:col>
      <xdr:colOff>457200</xdr:colOff>
      <xdr:row>39</xdr:row>
      <xdr:rowOff>9526</xdr:rowOff>
    </xdr:to>
    <xdr:cxnSp macro="">
      <xdr:nvCxnSpPr>
        <xdr:cNvPr id="23" name="Straight Connector 22"/>
        <xdr:cNvCxnSpPr/>
      </xdr:nvCxnSpPr>
      <xdr:spPr>
        <a:xfrm flipV="1">
          <a:off x="276225" y="7429500"/>
          <a:ext cx="5286375" cy="95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152400</xdr:colOff>
      <xdr:row>39</xdr:row>
      <xdr:rowOff>161925</xdr:rowOff>
    </xdr:from>
    <xdr:to>
      <xdr:col>6</xdr:col>
      <xdr:colOff>47625</xdr:colOff>
      <xdr:row>41</xdr:row>
      <xdr:rowOff>152400</xdr:rowOff>
    </xdr:to>
    <xdr:sp macro="" textlink="">
      <xdr:nvSpPr>
        <xdr:cNvPr id="25" name="TextBox 24"/>
        <xdr:cNvSpPr txBox="1"/>
      </xdr:nvSpPr>
      <xdr:spPr>
        <a:xfrm>
          <a:off x="2066925" y="7591425"/>
          <a:ext cx="1809750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/>
            <a:t>: </a:t>
          </a:r>
          <a:r>
            <a:rPr lang="fa-IR" sz="1100"/>
            <a:t> طراحی ورق های وصله جان</a:t>
          </a:r>
          <a:endParaRPr lang="en-US" sz="1100"/>
        </a:p>
        <a:p>
          <a:pPr algn="ctr"/>
          <a:r>
            <a:rPr lang="fa-IR" sz="1100"/>
            <a:t>سطح مقطع</a:t>
          </a:r>
          <a:endParaRPr lang="en-US" sz="1100"/>
        </a:p>
      </xdr:txBody>
    </xdr:sp>
    <xdr:clientData/>
  </xdr:twoCellAnchor>
  <xdr:twoCellAnchor>
    <xdr:from>
      <xdr:col>1</xdr:col>
      <xdr:colOff>285750</xdr:colOff>
      <xdr:row>42</xdr:row>
      <xdr:rowOff>142875</xdr:rowOff>
    </xdr:from>
    <xdr:to>
      <xdr:col>2</xdr:col>
      <xdr:colOff>600075</xdr:colOff>
      <xdr:row>44</xdr:row>
      <xdr:rowOff>123825</xdr:rowOff>
    </xdr:to>
    <xdr:sp macro="" textlink="">
      <xdr:nvSpPr>
        <xdr:cNvPr id="26" name="TextBox 25"/>
        <xdr:cNvSpPr txBox="1"/>
      </xdr:nvSpPr>
      <xdr:spPr>
        <a:xfrm>
          <a:off x="923925" y="8143875"/>
          <a:ext cx="952500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Ag=V/0.4Fy=</a:t>
          </a:r>
        </a:p>
      </xdr:txBody>
    </xdr:sp>
    <xdr:clientData/>
  </xdr:twoCellAnchor>
  <xdr:twoCellAnchor>
    <xdr:from>
      <xdr:col>5</xdr:col>
      <xdr:colOff>38100</xdr:colOff>
      <xdr:row>42</xdr:row>
      <xdr:rowOff>142875</xdr:rowOff>
    </xdr:from>
    <xdr:to>
      <xdr:col>6</xdr:col>
      <xdr:colOff>628650</xdr:colOff>
      <xdr:row>44</xdr:row>
      <xdr:rowOff>76200</xdr:rowOff>
    </xdr:to>
    <xdr:sp macro="" textlink="">
      <xdr:nvSpPr>
        <xdr:cNvPr id="20" name="TextBox 19"/>
        <xdr:cNvSpPr txBox="1"/>
      </xdr:nvSpPr>
      <xdr:spPr>
        <a:xfrm>
          <a:off x="3228975" y="8143875"/>
          <a:ext cx="12287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a-IR" sz="1100"/>
            <a:t>=حد اکثر ارتفاع ممکن</a:t>
          </a:r>
          <a:endParaRPr lang="en-US" sz="1100"/>
        </a:p>
      </xdr:txBody>
    </xdr:sp>
    <xdr:clientData/>
  </xdr:twoCellAnchor>
  <xdr:twoCellAnchor>
    <xdr:from>
      <xdr:col>6</xdr:col>
      <xdr:colOff>451139</xdr:colOff>
      <xdr:row>0</xdr:row>
      <xdr:rowOff>15586</xdr:rowOff>
    </xdr:from>
    <xdr:to>
      <xdr:col>8</xdr:col>
      <xdr:colOff>603539</xdr:colOff>
      <xdr:row>4</xdr:row>
      <xdr:rowOff>6061</xdr:rowOff>
    </xdr:to>
    <xdr:sp macro="" textlink="">
      <xdr:nvSpPr>
        <xdr:cNvPr id="21" name="TextBox 20"/>
        <xdr:cNvSpPr txBox="1"/>
      </xdr:nvSpPr>
      <xdr:spPr>
        <a:xfrm>
          <a:off x="4295775" y="15586"/>
          <a:ext cx="1433946" cy="752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by:a.khatami</a:t>
          </a:r>
        </a:p>
        <a:p>
          <a:r>
            <a:rPr lang="en-US" sz="1100"/>
            <a:t>email:</a:t>
          </a:r>
        </a:p>
        <a:p>
          <a:r>
            <a:rPr lang="en-US" sz="1100"/>
            <a:t>aminhaman.iran@</a:t>
          </a:r>
        </a:p>
        <a:p>
          <a:r>
            <a:rPr lang="en-US" sz="1100"/>
            <a:t>yahoo.com</a:t>
          </a:r>
        </a:p>
      </xdr:txBody>
    </xdr:sp>
    <xdr:clientData/>
  </xdr:twoCellAnchor>
  <xdr:twoCellAnchor>
    <xdr:from>
      <xdr:col>0</xdr:col>
      <xdr:colOff>47625</xdr:colOff>
      <xdr:row>46</xdr:row>
      <xdr:rowOff>161925</xdr:rowOff>
    </xdr:from>
    <xdr:to>
      <xdr:col>1</xdr:col>
      <xdr:colOff>533400</xdr:colOff>
      <xdr:row>48</xdr:row>
      <xdr:rowOff>95250</xdr:rowOff>
    </xdr:to>
    <xdr:sp macro="" textlink="">
      <xdr:nvSpPr>
        <xdr:cNvPr id="24" name="TextBox 23"/>
        <xdr:cNvSpPr txBox="1"/>
      </xdr:nvSpPr>
      <xdr:spPr>
        <a:xfrm>
          <a:off x="47625" y="8924925"/>
          <a:ext cx="112077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t&gt;=(Ag)/(2*dv)=</a:t>
          </a:r>
        </a:p>
      </xdr:txBody>
    </xdr:sp>
    <xdr:clientData/>
  </xdr:twoCellAnchor>
  <xdr:twoCellAnchor>
    <xdr:from>
      <xdr:col>4</xdr:col>
      <xdr:colOff>600075</xdr:colOff>
      <xdr:row>45</xdr:row>
      <xdr:rowOff>171451</xdr:rowOff>
    </xdr:from>
    <xdr:to>
      <xdr:col>6</xdr:col>
      <xdr:colOff>619125</xdr:colOff>
      <xdr:row>46</xdr:row>
      <xdr:rowOff>171450</xdr:rowOff>
    </xdr:to>
    <xdr:sp macro="" textlink="">
      <xdr:nvSpPr>
        <xdr:cNvPr id="27" name="TextBox 26"/>
        <xdr:cNvSpPr txBox="1"/>
      </xdr:nvSpPr>
      <xdr:spPr>
        <a:xfrm>
          <a:off x="3152775" y="8743951"/>
          <a:ext cx="1295400" cy="1904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a-IR" sz="1100"/>
            <a:t>سطح مقطع وصله جان</a:t>
          </a:r>
          <a:endParaRPr lang="en-US" sz="1100"/>
        </a:p>
      </xdr:txBody>
    </xdr:sp>
    <xdr:clientData/>
  </xdr:twoCellAnchor>
  <xdr:twoCellAnchor>
    <xdr:from>
      <xdr:col>2</xdr:col>
      <xdr:colOff>495300</xdr:colOff>
      <xdr:row>50</xdr:row>
      <xdr:rowOff>180975</xdr:rowOff>
    </xdr:from>
    <xdr:to>
      <xdr:col>5</xdr:col>
      <xdr:colOff>390525</xdr:colOff>
      <xdr:row>52</xdr:row>
      <xdr:rowOff>171450</xdr:rowOff>
    </xdr:to>
    <xdr:sp macro="" textlink="">
      <xdr:nvSpPr>
        <xdr:cNvPr id="28" name="TextBox 27"/>
        <xdr:cNvSpPr txBox="1"/>
      </xdr:nvSpPr>
      <xdr:spPr>
        <a:xfrm>
          <a:off x="1771650" y="9705975"/>
          <a:ext cx="1809750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100"/>
            <a:t>: </a:t>
          </a:r>
          <a:r>
            <a:rPr lang="fa-IR" sz="1100"/>
            <a:t> طراحی ورق های وصله بال</a:t>
          </a:r>
          <a:endParaRPr lang="en-US" sz="1100"/>
        </a:p>
        <a:p>
          <a:pPr algn="ctr"/>
          <a:r>
            <a:rPr lang="fa-IR" sz="1100"/>
            <a:t>سطح مقطع</a:t>
          </a:r>
          <a:endParaRPr lang="en-US" sz="1100"/>
        </a:p>
      </xdr:txBody>
    </xdr:sp>
    <xdr:clientData/>
  </xdr:twoCellAnchor>
  <xdr:twoCellAnchor>
    <xdr:from>
      <xdr:col>2</xdr:col>
      <xdr:colOff>123825</xdr:colOff>
      <xdr:row>53</xdr:row>
      <xdr:rowOff>180974</xdr:rowOff>
    </xdr:from>
    <xdr:to>
      <xdr:col>6</xdr:col>
      <xdr:colOff>438150</xdr:colOff>
      <xdr:row>55</xdr:row>
      <xdr:rowOff>9525</xdr:rowOff>
    </xdr:to>
    <xdr:sp macro="" textlink="">
      <xdr:nvSpPr>
        <xdr:cNvPr id="29" name="TextBox 28"/>
        <xdr:cNvSpPr txBox="1"/>
      </xdr:nvSpPr>
      <xdr:spPr>
        <a:xfrm>
          <a:off x="1343025" y="10277474"/>
          <a:ext cx="2752725" cy="2095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Ag&gt;= Af*</a:t>
          </a:r>
          <a:r>
            <a:rPr lang="fa-IR" sz="1100"/>
            <a:t>درصد لنگر طراحی به ظرفیت</a:t>
          </a:r>
          <a:r>
            <a:rPr lang="fa-IR" sz="1100" baseline="0"/>
            <a:t> کامل مقطع</a:t>
          </a:r>
          <a:endParaRPr lang="en-US" sz="1100"/>
        </a:p>
      </xdr:txBody>
    </xdr:sp>
    <xdr:clientData/>
  </xdr:twoCellAnchor>
  <xdr:twoCellAnchor>
    <xdr:from>
      <xdr:col>0</xdr:col>
      <xdr:colOff>66674</xdr:colOff>
      <xdr:row>55</xdr:row>
      <xdr:rowOff>180975</xdr:rowOff>
    </xdr:from>
    <xdr:to>
      <xdr:col>3</xdr:col>
      <xdr:colOff>447675</xdr:colOff>
      <xdr:row>57</xdr:row>
      <xdr:rowOff>0</xdr:rowOff>
    </xdr:to>
    <xdr:sp macro="" textlink="">
      <xdr:nvSpPr>
        <xdr:cNvPr id="30" name="TextBox 29"/>
        <xdr:cNvSpPr txBox="1"/>
      </xdr:nvSpPr>
      <xdr:spPr>
        <a:xfrm>
          <a:off x="66674" y="10658475"/>
          <a:ext cx="2209801" cy="200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a-IR" sz="1100">
              <a:solidFill>
                <a:schemeClr val="dk1"/>
              </a:solidFill>
              <a:latin typeface="+mn-lt"/>
              <a:ea typeface="+mn-ea"/>
              <a:cs typeface="+mn-cs"/>
            </a:rPr>
            <a:t>=درصد لنگر طراحی به ظرفیت</a:t>
          </a:r>
          <a:r>
            <a:rPr lang="fa-IR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کامل مقطع</a:t>
          </a:r>
          <a:endParaRPr lang="en-US" sz="1100"/>
        </a:p>
      </xdr:txBody>
    </xdr:sp>
    <xdr:clientData/>
  </xdr:twoCellAnchor>
  <xdr:twoCellAnchor>
    <xdr:from>
      <xdr:col>4</xdr:col>
      <xdr:colOff>228600</xdr:colOff>
      <xdr:row>58</xdr:row>
      <xdr:rowOff>161925</xdr:rowOff>
    </xdr:from>
    <xdr:to>
      <xdr:col>5</xdr:col>
      <xdr:colOff>628650</xdr:colOff>
      <xdr:row>60</xdr:row>
      <xdr:rowOff>0</xdr:rowOff>
    </xdr:to>
    <xdr:sp macro="" textlink="">
      <xdr:nvSpPr>
        <xdr:cNvPr id="31" name="TextBox 30"/>
        <xdr:cNvSpPr txBox="1"/>
      </xdr:nvSpPr>
      <xdr:spPr>
        <a:xfrm>
          <a:off x="2781300" y="11210925"/>
          <a:ext cx="10382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t&gt;=(Ag)/(bf-3)=</a:t>
          </a:r>
        </a:p>
      </xdr:txBody>
    </xdr:sp>
    <xdr:clientData/>
  </xdr:twoCellAnchor>
  <xdr:twoCellAnchor>
    <xdr:from>
      <xdr:col>1</xdr:col>
      <xdr:colOff>257175</xdr:colOff>
      <xdr:row>61</xdr:row>
      <xdr:rowOff>95250</xdr:rowOff>
    </xdr:from>
    <xdr:to>
      <xdr:col>2</xdr:col>
      <xdr:colOff>619125</xdr:colOff>
      <xdr:row>63</xdr:row>
      <xdr:rowOff>38100</xdr:rowOff>
    </xdr:to>
    <xdr:sp macro="" textlink="">
      <xdr:nvSpPr>
        <xdr:cNvPr id="32" name="TextBox 31"/>
        <xdr:cNvSpPr txBox="1"/>
      </xdr:nvSpPr>
      <xdr:spPr>
        <a:xfrm>
          <a:off x="895350" y="11715750"/>
          <a:ext cx="1000125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a-IR" sz="1100"/>
            <a:t>=عرض ورق بال</a:t>
          </a:r>
          <a:endParaRPr lang="en-US" sz="1100"/>
        </a:p>
      </xdr:txBody>
    </xdr:sp>
    <xdr:clientData/>
  </xdr:twoCellAnchor>
  <xdr:twoCellAnchor>
    <xdr:from>
      <xdr:col>4</xdr:col>
      <xdr:colOff>600075</xdr:colOff>
      <xdr:row>61</xdr:row>
      <xdr:rowOff>0</xdr:rowOff>
    </xdr:from>
    <xdr:to>
      <xdr:col>6</xdr:col>
      <xdr:colOff>619125</xdr:colOff>
      <xdr:row>61</xdr:row>
      <xdr:rowOff>190499</xdr:rowOff>
    </xdr:to>
    <xdr:sp macro="" textlink="">
      <xdr:nvSpPr>
        <xdr:cNvPr id="33" name="TextBox 32"/>
        <xdr:cNvSpPr txBox="1"/>
      </xdr:nvSpPr>
      <xdr:spPr>
        <a:xfrm>
          <a:off x="3152775" y="11620500"/>
          <a:ext cx="1295400" cy="1904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a-IR" sz="1100"/>
            <a:t>سطح مقطع وصله بال</a:t>
          </a:r>
          <a:endParaRPr lang="en-US" sz="1100"/>
        </a:p>
      </xdr:txBody>
    </xdr:sp>
    <xdr:clientData/>
  </xdr:twoCellAnchor>
  <xdr:twoCellAnchor>
    <xdr:from>
      <xdr:col>0</xdr:col>
      <xdr:colOff>276225</xdr:colOff>
      <xdr:row>64</xdr:row>
      <xdr:rowOff>95250</xdr:rowOff>
    </xdr:from>
    <xdr:to>
      <xdr:col>8</xdr:col>
      <xdr:colOff>457200</xdr:colOff>
      <xdr:row>64</xdr:row>
      <xdr:rowOff>104776</xdr:rowOff>
    </xdr:to>
    <xdr:cxnSp macro="">
      <xdr:nvCxnSpPr>
        <xdr:cNvPr id="34" name="Straight Connector 33"/>
        <xdr:cNvCxnSpPr/>
      </xdr:nvCxnSpPr>
      <xdr:spPr>
        <a:xfrm flipV="1">
          <a:off x="276225" y="12287250"/>
          <a:ext cx="5286375" cy="95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60</xdr:row>
      <xdr:rowOff>1</xdr:rowOff>
    </xdr:from>
    <xdr:to>
      <xdr:col>2</xdr:col>
      <xdr:colOff>581025</xdr:colOff>
      <xdr:row>61</xdr:row>
      <xdr:rowOff>1</xdr:rowOff>
    </xdr:to>
    <xdr:sp macro="" textlink="">
      <xdr:nvSpPr>
        <xdr:cNvPr id="35" name="TextBox 34"/>
        <xdr:cNvSpPr txBox="1"/>
      </xdr:nvSpPr>
      <xdr:spPr>
        <a:xfrm>
          <a:off x="476250" y="11430001"/>
          <a:ext cx="1381125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a-IR" sz="1100"/>
            <a:t>=کاهش مجاز سطح مقطع</a:t>
          </a:r>
          <a:endParaRPr lang="en-US" sz="1100"/>
        </a:p>
      </xdr:txBody>
    </xdr:sp>
    <xdr:clientData/>
  </xdr:twoCellAnchor>
  <xdr:twoCellAnchor>
    <xdr:from>
      <xdr:col>3</xdr:col>
      <xdr:colOff>104775</xdr:colOff>
      <xdr:row>65</xdr:row>
      <xdr:rowOff>104774</xdr:rowOff>
    </xdr:from>
    <xdr:to>
      <xdr:col>5</xdr:col>
      <xdr:colOff>561975</xdr:colOff>
      <xdr:row>66</xdr:row>
      <xdr:rowOff>152399</xdr:rowOff>
    </xdr:to>
    <xdr:sp macro="" textlink="">
      <xdr:nvSpPr>
        <xdr:cNvPr id="36" name="TextBox 35"/>
        <xdr:cNvSpPr txBox="1"/>
      </xdr:nvSpPr>
      <xdr:spPr>
        <a:xfrm>
          <a:off x="2019300" y="12487274"/>
          <a:ext cx="1733550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a-IR" sz="1100"/>
            <a:t>کنترل ورق وصله بال برای خمش</a:t>
          </a:r>
          <a:r>
            <a:rPr lang="en-US" sz="1100"/>
            <a:t> </a:t>
          </a:r>
        </a:p>
      </xdr:txBody>
    </xdr:sp>
    <xdr:clientData/>
  </xdr:twoCellAnchor>
  <xdr:twoCellAnchor>
    <xdr:from>
      <xdr:col>4</xdr:col>
      <xdr:colOff>63500</xdr:colOff>
      <xdr:row>70</xdr:row>
      <xdr:rowOff>101600</xdr:rowOff>
    </xdr:from>
    <xdr:to>
      <xdr:col>4</xdr:col>
      <xdr:colOff>619125</xdr:colOff>
      <xdr:row>70</xdr:row>
      <xdr:rowOff>113109</xdr:rowOff>
    </xdr:to>
    <xdr:cxnSp macro="">
      <xdr:nvCxnSpPr>
        <xdr:cNvPr id="38" name="Straight Arrow Connector 37"/>
        <xdr:cNvCxnSpPr/>
      </xdr:nvCxnSpPr>
      <xdr:spPr>
        <a:xfrm>
          <a:off x="2611438" y="13436600"/>
          <a:ext cx="555625" cy="1150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214312</xdr:colOff>
      <xdr:row>75</xdr:row>
      <xdr:rowOff>0</xdr:rowOff>
    </xdr:from>
    <xdr:to>
      <xdr:col>8</xdr:col>
      <xdr:colOff>395287</xdr:colOff>
      <xdr:row>75</xdr:row>
      <xdr:rowOff>9526</xdr:rowOff>
    </xdr:to>
    <xdr:cxnSp macro="">
      <xdr:nvCxnSpPr>
        <xdr:cNvPr id="48" name="Straight Connector 47"/>
        <xdr:cNvCxnSpPr/>
      </xdr:nvCxnSpPr>
      <xdr:spPr>
        <a:xfrm flipV="1">
          <a:off x="214312" y="14287500"/>
          <a:ext cx="5260975" cy="95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563563</xdr:colOff>
      <xdr:row>76</xdr:row>
      <xdr:rowOff>0</xdr:rowOff>
    </xdr:from>
    <xdr:to>
      <xdr:col>6</xdr:col>
      <xdr:colOff>515938</xdr:colOff>
      <xdr:row>77</xdr:row>
      <xdr:rowOff>7938</xdr:rowOff>
    </xdr:to>
    <xdr:sp macro="" textlink="">
      <xdr:nvSpPr>
        <xdr:cNvPr id="49" name="TextBox 48"/>
        <xdr:cNvSpPr txBox="1"/>
      </xdr:nvSpPr>
      <xdr:spPr>
        <a:xfrm>
          <a:off x="1833563" y="14478000"/>
          <a:ext cx="2492375" cy="1984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a-IR" sz="1100"/>
            <a:t>طراحی طول ورق های وصله بال و جوش های آن</a:t>
          </a:r>
          <a:endParaRPr lang="en-US" sz="1100"/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2</xdr:col>
      <xdr:colOff>488950</xdr:colOff>
      <xdr:row>81</xdr:row>
      <xdr:rowOff>158750</xdr:rowOff>
    </xdr:to>
    <xdr:sp macro="" textlink="">
      <xdr:nvSpPr>
        <xdr:cNvPr id="50" name="TextBox 49"/>
        <xdr:cNvSpPr txBox="1"/>
      </xdr:nvSpPr>
      <xdr:spPr>
        <a:xfrm>
          <a:off x="635000" y="15049500"/>
          <a:ext cx="1123950" cy="539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Mf=(If/I)*M=</a:t>
          </a:r>
        </a:p>
        <a:p>
          <a:r>
            <a:rPr lang="fa-IR" sz="1100"/>
            <a:t>ممان اینرسی های</a:t>
          </a:r>
        </a:p>
        <a:p>
          <a:r>
            <a:rPr lang="fa-IR" sz="1100"/>
            <a:t>وصله</a:t>
          </a:r>
          <a:r>
            <a:rPr lang="fa-IR" sz="1100" baseline="0"/>
            <a:t> ها</a:t>
          </a:r>
          <a:endParaRPr lang="en-US" sz="1100"/>
        </a:p>
      </xdr:txBody>
    </xdr:sp>
    <xdr:clientData/>
  </xdr:twoCellAnchor>
  <xdr:twoCellAnchor>
    <xdr:from>
      <xdr:col>2</xdr:col>
      <xdr:colOff>611188</xdr:colOff>
      <xdr:row>82</xdr:row>
      <xdr:rowOff>174625</xdr:rowOff>
    </xdr:from>
    <xdr:to>
      <xdr:col>6</xdr:col>
      <xdr:colOff>484188</xdr:colOff>
      <xdr:row>83</xdr:row>
      <xdr:rowOff>174625</xdr:rowOff>
    </xdr:to>
    <xdr:sp macro="" textlink="">
      <xdr:nvSpPr>
        <xdr:cNvPr id="51" name="TextBox 50"/>
        <xdr:cNvSpPr txBox="1"/>
      </xdr:nvSpPr>
      <xdr:spPr>
        <a:xfrm>
          <a:off x="1881188" y="15795625"/>
          <a:ext cx="241300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a-IR" sz="1100"/>
            <a:t>محاسبه ی نیروی</a:t>
          </a:r>
          <a:r>
            <a:rPr lang="fa-IR" sz="1100" baseline="0"/>
            <a:t> طراحی بال به روش دیگر:</a:t>
          </a:r>
          <a:endParaRPr lang="en-US" sz="1100"/>
        </a:p>
      </xdr:txBody>
    </xdr:sp>
    <xdr:clientData/>
  </xdr:twoCellAnchor>
  <xdr:twoCellAnchor>
    <xdr:from>
      <xdr:col>1</xdr:col>
      <xdr:colOff>150813</xdr:colOff>
      <xdr:row>88</xdr:row>
      <xdr:rowOff>103187</xdr:rowOff>
    </xdr:from>
    <xdr:to>
      <xdr:col>3</xdr:col>
      <xdr:colOff>619125</xdr:colOff>
      <xdr:row>90</xdr:row>
      <xdr:rowOff>87312</xdr:rowOff>
    </xdr:to>
    <xdr:sp macro="" textlink="">
      <xdr:nvSpPr>
        <xdr:cNvPr id="52" name="TextBox 51"/>
        <xdr:cNvSpPr txBox="1"/>
      </xdr:nvSpPr>
      <xdr:spPr>
        <a:xfrm>
          <a:off x="785813" y="16867187"/>
          <a:ext cx="1738312" cy="365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a-IR" sz="1100"/>
            <a:t>طول جوش وصله بال=</a:t>
          </a:r>
        </a:p>
        <a:p>
          <a:r>
            <a:rPr lang="en-US" sz="1100"/>
            <a:t>Ff/(650*aw)</a:t>
          </a:r>
        </a:p>
      </xdr:txBody>
    </xdr:sp>
    <xdr:clientData/>
  </xdr:twoCellAnchor>
  <xdr:twoCellAnchor>
    <xdr:from>
      <xdr:col>6</xdr:col>
      <xdr:colOff>47625</xdr:colOff>
      <xdr:row>89</xdr:row>
      <xdr:rowOff>79375</xdr:rowOff>
    </xdr:from>
    <xdr:to>
      <xdr:col>6</xdr:col>
      <xdr:colOff>603250</xdr:colOff>
      <xdr:row>89</xdr:row>
      <xdr:rowOff>90884</xdr:rowOff>
    </xdr:to>
    <xdr:cxnSp macro="">
      <xdr:nvCxnSpPr>
        <xdr:cNvPr id="53" name="Straight Arrow Connector 52"/>
        <xdr:cNvCxnSpPr/>
      </xdr:nvCxnSpPr>
      <xdr:spPr>
        <a:xfrm>
          <a:off x="3857625" y="17033875"/>
          <a:ext cx="555625" cy="1150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627063</xdr:colOff>
      <xdr:row>92</xdr:row>
      <xdr:rowOff>174625</xdr:rowOff>
    </xdr:from>
    <xdr:to>
      <xdr:col>7</xdr:col>
      <xdr:colOff>0</xdr:colOff>
      <xdr:row>96</xdr:row>
      <xdr:rowOff>134938</xdr:rowOff>
    </xdr:to>
    <xdr:sp macro="" textlink="">
      <xdr:nvSpPr>
        <xdr:cNvPr id="54" name="TextBox 53"/>
        <xdr:cNvSpPr txBox="1"/>
      </xdr:nvSpPr>
      <xdr:spPr>
        <a:xfrm>
          <a:off x="1897063" y="17700625"/>
          <a:ext cx="2547937" cy="7223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a-IR" sz="1100"/>
            <a:t>در این قسمت بعد</a:t>
          </a:r>
          <a:r>
            <a:rPr lang="fa-IR" sz="1100" baseline="0"/>
            <a:t> جوش را فرض می کنیم وطول وصله بال را بدست می آوریم اما در قسمت بعد </a:t>
          </a:r>
        </a:p>
        <a:p>
          <a:r>
            <a:rPr lang="fa-IR" sz="1100" baseline="0"/>
            <a:t>طول وصله جان را فرض کرده و بعد جوش را</a:t>
          </a:r>
        </a:p>
        <a:p>
          <a:pPr algn="ctr"/>
          <a:r>
            <a:rPr lang="fa-IR" sz="1100" baseline="0"/>
            <a:t>محاسبه می کنیم. </a:t>
          </a:r>
          <a:endParaRPr lang="en-US" sz="1100"/>
        </a:p>
      </xdr:txBody>
    </xdr:sp>
    <xdr:clientData/>
  </xdr:twoCellAnchor>
  <xdr:twoCellAnchor>
    <xdr:from>
      <xdr:col>2</xdr:col>
      <xdr:colOff>485776</xdr:colOff>
      <xdr:row>100</xdr:row>
      <xdr:rowOff>95250</xdr:rowOff>
    </xdr:from>
    <xdr:to>
      <xdr:col>6</xdr:col>
      <xdr:colOff>600076</xdr:colOff>
      <xdr:row>101</xdr:row>
      <xdr:rowOff>95250</xdr:rowOff>
    </xdr:to>
    <xdr:sp macro="" textlink="">
      <xdr:nvSpPr>
        <xdr:cNvPr id="55" name="TextBox 54"/>
        <xdr:cNvSpPr txBox="1"/>
      </xdr:nvSpPr>
      <xdr:spPr>
        <a:xfrm>
          <a:off x="1762126" y="19145250"/>
          <a:ext cx="266700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a-IR" sz="1100"/>
            <a:t>طراحی طول ورق های وصله جان و جوش های آن</a:t>
          </a:r>
          <a:endParaRPr lang="en-US" sz="1100"/>
        </a:p>
      </xdr:txBody>
    </xdr:sp>
    <xdr:clientData/>
  </xdr:twoCellAnchor>
  <xdr:twoCellAnchor>
    <xdr:from>
      <xdr:col>0</xdr:col>
      <xdr:colOff>628650</xdr:colOff>
      <xdr:row>111</xdr:row>
      <xdr:rowOff>85725</xdr:rowOff>
    </xdr:from>
    <xdr:to>
      <xdr:col>2</xdr:col>
      <xdr:colOff>600075</xdr:colOff>
      <xdr:row>113</xdr:row>
      <xdr:rowOff>66675</xdr:rowOff>
    </xdr:to>
    <xdr:sp macro="" textlink="">
      <xdr:nvSpPr>
        <xdr:cNvPr id="56" name="TextBox 55"/>
        <xdr:cNvSpPr txBox="1"/>
      </xdr:nvSpPr>
      <xdr:spPr>
        <a:xfrm>
          <a:off x="628650" y="21231225"/>
          <a:ext cx="1247775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MT=(Iw/I)(M+Ve)=</a:t>
          </a:r>
        </a:p>
      </xdr:txBody>
    </xdr:sp>
    <xdr:clientData/>
  </xdr:twoCellAnchor>
  <xdr:twoCellAnchor>
    <xdr:from>
      <xdr:col>1</xdr:col>
      <xdr:colOff>180975</xdr:colOff>
      <xdr:row>114</xdr:row>
      <xdr:rowOff>104775</xdr:rowOff>
    </xdr:from>
    <xdr:to>
      <xdr:col>3</xdr:col>
      <xdr:colOff>1</xdr:colOff>
      <xdr:row>116</xdr:row>
      <xdr:rowOff>123825</xdr:rowOff>
    </xdr:to>
    <xdr:sp macro="" textlink="">
      <xdr:nvSpPr>
        <xdr:cNvPr id="57" name="TextBox 56"/>
        <xdr:cNvSpPr txBox="1"/>
      </xdr:nvSpPr>
      <xdr:spPr>
        <a:xfrm>
          <a:off x="819150" y="21821775"/>
          <a:ext cx="1095376" cy="400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lang="en-US" sz="1100"/>
            <a:t>f''x=(MT*Y/Ip)=</a:t>
          </a:r>
        </a:p>
      </xdr:txBody>
    </xdr:sp>
    <xdr:clientData/>
  </xdr:twoCellAnchor>
  <xdr:twoCellAnchor>
    <xdr:from>
      <xdr:col>5</xdr:col>
      <xdr:colOff>11256</xdr:colOff>
      <xdr:row>1</xdr:row>
      <xdr:rowOff>6061</xdr:rowOff>
    </xdr:from>
    <xdr:to>
      <xdr:col>6</xdr:col>
      <xdr:colOff>0</xdr:colOff>
      <xdr:row>3</xdr:row>
      <xdr:rowOff>181841</xdr:rowOff>
    </xdr:to>
    <xdr:sp macro="" textlink="">
      <xdr:nvSpPr>
        <xdr:cNvPr id="58" name="TextBox 57"/>
        <xdr:cNvSpPr txBox="1"/>
      </xdr:nvSpPr>
      <xdr:spPr>
        <a:xfrm>
          <a:off x="3215120" y="196561"/>
          <a:ext cx="629516" cy="5567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st 37</a:t>
          </a:r>
        </a:p>
        <a:p>
          <a:r>
            <a:rPr lang="en-US" sz="1100"/>
            <a:t>E60</a:t>
          </a:r>
        </a:p>
      </xdr:txBody>
    </xdr:sp>
    <xdr:clientData/>
  </xdr:twoCellAnchor>
  <xdr:twoCellAnchor>
    <xdr:from>
      <xdr:col>4</xdr:col>
      <xdr:colOff>142875</xdr:colOff>
      <xdr:row>114</xdr:row>
      <xdr:rowOff>85725</xdr:rowOff>
    </xdr:from>
    <xdr:to>
      <xdr:col>5</xdr:col>
      <xdr:colOff>600076</xdr:colOff>
      <xdr:row>116</xdr:row>
      <xdr:rowOff>104775</xdr:rowOff>
    </xdr:to>
    <xdr:sp macro="" textlink="">
      <xdr:nvSpPr>
        <xdr:cNvPr id="59" name="TextBox 58"/>
        <xdr:cNvSpPr txBox="1"/>
      </xdr:nvSpPr>
      <xdr:spPr>
        <a:xfrm>
          <a:off x="2695575" y="21802725"/>
          <a:ext cx="1095376" cy="400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lang="en-US" sz="1100"/>
            <a:t>f''y=(MT*x/Ip)=</a:t>
          </a:r>
        </a:p>
      </xdr:txBody>
    </xdr:sp>
    <xdr:clientData/>
  </xdr:twoCellAnchor>
  <xdr:twoCellAnchor>
    <xdr:from>
      <xdr:col>0</xdr:col>
      <xdr:colOff>590550</xdr:colOff>
      <xdr:row>118</xdr:row>
      <xdr:rowOff>104775</xdr:rowOff>
    </xdr:from>
    <xdr:to>
      <xdr:col>4</xdr:col>
      <xdr:colOff>590550</xdr:colOff>
      <xdr:row>120</xdr:row>
      <xdr:rowOff>142875</xdr:rowOff>
    </xdr:to>
    <xdr:sp macro="" textlink="">
      <xdr:nvSpPr>
        <xdr:cNvPr id="60" name="TextBox 59"/>
        <xdr:cNvSpPr txBox="1"/>
      </xdr:nvSpPr>
      <xdr:spPr>
        <a:xfrm>
          <a:off x="590550" y="22583775"/>
          <a:ext cx="2552700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fr=sqrt((f'x+f''x)^2+(f''y)^2)=</a:t>
          </a:r>
        </a:p>
      </xdr:txBody>
    </xdr:sp>
    <xdr:clientData/>
  </xdr:twoCellAnchor>
  <xdr:twoCellAnchor>
    <xdr:from>
      <xdr:col>1</xdr:col>
      <xdr:colOff>28575</xdr:colOff>
      <xdr:row>125</xdr:row>
      <xdr:rowOff>0</xdr:rowOff>
    </xdr:from>
    <xdr:to>
      <xdr:col>8</xdr:col>
      <xdr:colOff>19050</xdr:colOff>
      <xdr:row>130</xdr:row>
      <xdr:rowOff>85725</xdr:rowOff>
    </xdr:to>
    <xdr:sp macro="" textlink="">
      <xdr:nvSpPr>
        <xdr:cNvPr id="61" name="TextBox 60"/>
        <xdr:cNvSpPr txBox="1"/>
      </xdr:nvSpPr>
      <xdr:spPr>
        <a:xfrm>
          <a:off x="666750" y="23812500"/>
          <a:ext cx="4457700" cy="1038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r"/>
          <a:r>
            <a:rPr lang="fa-IR" sz="1400"/>
            <a:t>در</a:t>
          </a:r>
          <a:r>
            <a:rPr lang="fa-IR" sz="1400" baseline="0"/>
            <a:t> هر دو وصله بال و جان حتما بعد جوش را با ضخامت ورق مقایسه کنید و</a:t>
          </a:r>
        </a:p>
        <a:p>
          <a:pPr algn="r"/>
          <a:r>
            <a:rPr lang="fa-IR" sz="1400" baseline="0"/>
            <a:t>شرط های آیین نامه را بررسی کنید در صورت برقرار نبودن ضخامت   وصله را افزایش دهید!!!!!!</a:t>
          </a:r>
          <a:endParaRPr lang="en-US" sz="1400"/>
        </a:p>
      </xdr:txBody>
    </xdr:sp>
    <xdr:clientData/>
  </xdr:twoCellAnchor>
  <xdr:twoCellAnchor>
    <xdr:from>
      <xdr:col>3</xdr:col>
      <xdr:colOff>47625</xdr:colOff>
      <xdr:row>131</xdr:row>
      <xdr:rowOff>38100</xdr:rowOff>
    </xdr:from>
    <xdr:to>
      <xdr:col>6</xdr:col>
      <xdr:colOff>304800</xdr:colOff>
      <xdr:row>133</xdr:row>
      <xdr:rowOff>66675</xdr:rowOff>
    </xdr:to>
    <xdr:sp macro="" textlink="">
      <xdr:nvSpPr>
        <xdr:cNvPr id="62" name="TextBox 61"/>
        <xdr:cNvSpPr txBox="1"/>
      </xdr:nvSpPr>
      <xdr:spPr>
        <a:xfrm>
          <a:off x="1962150" y="24993600"/>
          <a:ext cx="2171700" cy="409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fa-IR" sz="1600"/>
            <a:t>نتیجه</a:t>
          </a:r>
          <a:r>
            <a:rPr lang="fa-IR" sz="1600" baseline="0"/>
            <a:t> طراحی:</a:t>
          </a:r>
          <a:endParaRPr lang="en-US" sz="1600"/>
        </a:p>
      </xdr:txBody>
    </xdr:sp>
    <xdr:clientData/>
  </xdr:twoCellAnchor>
  <xdr:twoCellAnchor editAs="oneCell">
    <xdr:from>
      <xdr:col>2</xdr:col>
      <xdr:colOff>514351</xdr:colOff>
      <xdr:row>137</xdr:row>
      <xdr:rowOff>180975</xdr:rowOff>
    </xdr:from>
    <xdr:to>
      <xdr:col>8</xdr:col>
      <xdr:colOff>171451</xdr:colOff>
      <xdr:row>147</xdr:row>
      <xdr:rowOff>154470</xdr:rowOff>
    </xdr:to>
    <xdr:pic>
      <xdr:nvPicPr>
        <xdr:cNvPr id="63" name="Picture 62" descr="C:\Users\amin\Desktop\Drawing1-Model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90701" y="26279475"/>
          <a:ext cx="3486150" cy="18784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13608</xdr:colOff>
      <xdr:row>135</xdr:row>
      <xdr:rowOff>27213</xdr:rowOff>
    </xdr:from>
    <xdr:to>
      <xdr:col>5</xdr:col>
      <xdr:colOff>129268</xdr:colOff>
      <xdr:row>140</xdr:row>
      <xdr:rowOff>47624</xdr:rowOff>
    </xdr:to>
    <xdr:cxnSp macro="">
      <xdr:nvCxnSpPr>
        <xdr:cNvPr id="65" name="Straight Arrow Connector 64"/>
        <xdr:cNvCxnSpPr/>
      </xdr:nvCxnSpPr>
      <xdr:spPr>
        <a:xfrm rot="16200000" flipH="1">
          <a:off x="2462893" y="25853571"/>
          <a:ext cx="972911" cy="75519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</xdr:colOff>
      <xdr:row>135</xdr:row>
      <xdr:rowOff>13607</xdr:rowOff>
    </xdr:from>
    <xdr:to>
      <xdr:col>3</xdr:col>
      <xdr:colOff>632735</xdr:colOff>
      <xdr:row>135</xdr:row>
      <xdr:rowOff>21999</xdr:rowOff>
    </xdr:to>
    <xdr:cxnSp macro="">
      <xdr:nvCxnSpPr>
        <xdr:cNvPr id="69" name="Straight Connector 68"/>
        <xdr:cNvCxnSpPr/>
      </xdr:nvCxnSpPr>
      <xdr:spPr>
        <a:xfrm rot="10800000">
          <a:off x="639537" y="25731107"/>
          <a:ext cx="1911805" cy="83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</xdr:colOff>
      <xdr:row>137</xdr:row>
      <xdr:rowOff>13609</xdr:rowOff>
    </xdr:from>
    <xdr:to>
      <xdr:col>4</xdr:col>
      <xdr:colOff>478974</xdr:colOff>
      <xdr:row>140</xdr:row>
      <xdr:rowOff>125184</xdr:rowOff>
    </xdr:to>
    <xdr:cxnSp macro="">
      <xdr:nvCxnSpPr>
        <xdr:cNvPr id="72" name="Straight Arrow Connector 71"/>
        <xdr:cNvCxnSpPr/>
      </xdr:nvCxnSpPr>
      <xdr:spPr>
        <a:xfrm rot="16200000" flipH="1">
          <a:off x="2456094" y="26214162"/>
          <a:ext cx="683075" cy="47897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231322</xdr:colOff>
      <xdr:row>137</xdr:row>
      <xdr:rowOff>13607</xdr:rowOff>
    </xdr:from>
    <xdr:to>
      <xdr:col>3</xdr:col>
      <xdr:colOff>632732</xdr:colOff>
      <xdr:row>137</xdr:row>
      <xdr:rowOff>20412</xdr:rowOff>
    </xdr:to>
    <xdr:cxnSp macro="">
      <xdr:nvCxnSpPr>
        <xdr:cNvPr id="75" name="Straight Connector 74"/>
        <xdr:cNvCxnSpPr/>
      </xdr:nvCxnSpPr>
      <xdr:spPr>
        <a:xfrm>
          <a:off x="1510393" y="26112107"/>
          <a:ext cx="1040946" cy="680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591910</xdr:colOff>
      <xdr:row>136</xdr:row>
      <xdr:rowOff>142875</xdr:rowOff>
    </xdr:from>
    <xdr:to>
      <xdr:col>4</xdr:col>
      <xdr:colOff>68035</xdr:colOff>
      <xdr:row>137</xdr:row>
      <xdr:rowOff>74839</xdr:rowOff>
    </xdr:to>
    <xdr:sp macro="" textlink="">
      <xdr:nvSpPr>
        <xdr:cNvPr id="78" name="Oval 77"/>
        <xdr:cNvSpPr/>
      </xdr:nvSpPr>
      <xdr:spPr>
        <a:xfrm>
          <a:off x="2510517" y="26050875"/>
          <a:ext cx="115661" cy="12246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457205</xdr:colOff>
      <xdr:row>136</xdr:row>
      <xdr:rowOff>53068</xdr:rowOff>
    </xdr:from>
    <xdr:to>
      <xdr:col>2</xdr:col>
      <xdr:colOff>632737</xdr:colOff>
      <xdr:row>137</xdr:row>
      <xdr:rowOff>27215</xdr:rowOff>
    </xdr:to>
    <xdr:sp macro="" textlink="">
      <xdr:nvSpPr>
        <xdr:cNvPr id="79" name="Right Triangle 78"/>
        <xdr:cNvSpPr/>
      </xdr:nvSpPr>
      <xdr:spPr>
        <a:xfrm rot="16200000">
          <a:off x="1741718" y="25955626"/>
          <a:ext cx="164647" cy="175532"/>
        </a:xfrm>
        <a:prstGeom prst="rtTriangl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20410</xdr:colOff>
      <xdr:row>144</xdr:row>
      <xdr:rowOff>25977</xdr:rowOff>
    </xdr:from>
    <xdr:to>
      <xdr:col>4</xdr:col>
      <xdr:colOff>467594</xdr:colOff>
      <xdr:row>148</xdr:row>
      <xdr:rowOff>163289</xdr:rowOff>
    </xdr:to>
    <xdr:cxnSp macro="">
      <xdr:nvCxnSpPr>
        <xdr:cNvPr id="85" name="Straight Arrow Connector 84"/>
        <xdr:cNvCxnSpPr/>
      </xdr:nvCxnSpPr>
      <xdr:spPr>
        <a:xfrm rot="5400000" flipH="1" flipV="1">
          <a:off x="2357437" y="27684041"/>
          <a:ext cx="899312" cy="44718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374197</xdr:colOff>
      <xdr:row>148</xdr:row>
      <xdr:rowOff>183698</xdr:rowOff>
    </xdr:from>
    <xdr:to>
      <xdr:col>3</xdr:col>
      <xdr:colOff>632732</xdr:colOff>
      <xdr:row>149</xdr:row>
      <xdr:rowOff>6804</xdr:rowOff>
    </xdr:to>
    <xdr:cxnSp macro="">
      <xdr:nvCxnSpPr>
        <xdr:cNvPr id="89" name="Straight Connector 88"/>
        <xdr:cNvCxnSpPr/>
      </xdr:nvCxnSpPr>
      <xdr:spPr>
        <a:xfrm>
          <a:off x="1653268" y="28377698"/>
          <a:ext cx="898071" cy="1360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591911</xdr:colOff>
      <xdr:row>148</xdr:row>
      <xdr:rowOff>115661</xdr:rowOff>
    </xdr:from>
    <xdr:to>
      <xdr:col>4</xdr:col>
      <xdr:colOff>68036</xdr:colOff>
      <xdr:row>149</xdr:row>
      <xdr:rowOff>47625</xdr:rowOff>
    </xdr:to>
    <xdr:sp macro="" textlink="">
      <xdr:nvSpPr>
        <xdr:cNvPr id="92" name="Oval 91"/>
        <xdr:cNvSpPr/>
      </xdr:nvSpPr>
      <xdr:spPr>
        <a:xfrm>
          <a:off x="2510518" y="28309661"/>
          <a:ext cx="115661" cy="12246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435430</xdr:colOff>
      <xdr:row>148</xdr:row>
      <xdr:rowOff>13608</xdr:rowOff>
    </xdr:from>
    <xdr:to>
      <xdr:col>2</xdr:col>
      <xdr:colOff>610962</xdr:colOff>
      <xdr:row>148</xdr:row>
      <xdr:rowOff>178255</xdr:rowOff>
    </xdr:to>
    <xdr:sp macro="" textlink="">
      <xdr:nvSpPr>
        <xdr:cNvPr id="93" name="Right Triangle 92"/>
        <xdr:cNvSpPr/>
      </xdr:nvSpPr>
      <xdr:spPr>
        <a:xfrm rot="16200000">
          <a:off x="1719943" y="28202166"/>
          <a:ext cx="164647" cy="175532"/>
        </a:xfrm>
        <a:prstGeom prst="rtTriangl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</xdr:col>
      <xdr:colOff>530679</xdr:colOff>
      <xdr:row>142</xdr:row>
      <xdr:rowOff>54432</xdr:rowOff>
    </xdr:from>
    <xdr:to>
      <xdr:col>5</xdr:col>
      <xdr:colOff>197306</xdr:colOff>
      <xdr:row>145</xdr:row>
      <xdr:rowOff>0</xdr:rowOff>
    </xdr:to>
    <xdr:cxnSp macro="">
      <xdr:nvCxnSpPr>
        <xdr:cNvPr id="95" name="Straight Arrow Connector 94"/>
        <xdr:cNvCxnSpPr/>
      </xdr:nvCxnSpPr>
      <xdr:spPr>
        <a:xfrm flipV="1">
          <a:off x="1809750" y="27105432"/>
          <a:ext cx="1585235" cy="5170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27215</xdr:colOff>
      <xdr:row>145</xdr:row>
      <xdr:rowOff>0</xdr:rowOff>
    </xdr:from>
    <xdr:to>
      <xdr:col>2</xdr:col>
      <xdr:colOff>510269</xdr:colOff>
      <xdr:row>145</xdr:row>
      <xdr:rowOff>6804</xdr:rowOff>
    </xdr:to>
    <xdr:cxnSp macro="">
      <xdr:nvCxnSpPr>
        <xdr:cNvPr id="99" name="Straight Connector 98"/>
        <xdr:cNvCxnSpPr/>
      </xdr:nvCxnSpPr>
      <xdr:spPr>
        <a:xfrm rot="10800000">
          <a:off x="27215" y="27622500"/>
          <a:ext cx="1762125" cy="680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147204</xdr:colOff>
      <xdr:row>123</xdr:row>
      <xdr:rowOff>181841</xdr:rowOff>
    </xdr:from>
    <xdr:to>
      <xdr:col>8</xdr:col>
      <xdr:colOff>328179</xdr:colOff>
      <xdr:row>124</xdr:row>
      <xdr:rowOff>867</xdr:rowOff>
    </xdr:to>
    <xdr:cxnSp macro="">
      <xdr:nvCxnSpPr>
        <xdr:cNvPr id="64" name="Straight Connector 63"/>
        <xdr:cNvCxnSpPr/>
      </xdr:nvCxnSpPr>
      <xdr:spPr>
        <a:xfrm flipV="1">
          <a:off x="147204" y="23613341"/>
          <a:ext cx="5307157" cy="95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I149"/>
  <sheetViews>
    <sheetView tabSelected="1" view="pageLayout" zoomScale="110" zoomScalePageLayoutView="110" workbookViewId="0">
      <selection activeCell="G149" sqref="G149"/>
    </sheetView>
  </sheetViews>
  <sheetFormatPr defaultRowHeight="15"/>
  <sheetData>
    <row r="7" spans="2:8">
      <c r="B7" t="s">
        <v>20</v>
      </c>
      <c r="C7" s="1">
        <v>2400</v>
      </c>
    </row>
    <row r="9" spans="2:8">
      <c r="C9" s="2" t="s">
        <v>4</v>
      </c>
      <c r="E9" s="2" t="s">
        <v>8</v>
      </c>
      <c r="H9" s="2" t="s">
        <v>11</v>
      </c>
    </row>
    <row r="10" spans="2:8">
      <c r="B10" t="s">
        <v>0</v>
      </c>
      <c r="C10" s="1">
        <v>22</v>
      </c>
      <c r="D10" t="s">
        <v>5</v>
      </c>
      <c r="E10" s="3">
        <f>C10*C11</f>
        <v>33</v>
      </c>
      <c r="G10" t="s">
        <v>9</v>
      </c>
      <c r="H10" s="3">
        <f>(C10*C11*C11*C11/12)+(E10*(C14/2)*(C14/2))</f>
        <v>15260.4375</v>
      </c>
    </row>
    <row r="11" spans="2:8">
      <c r="B11" t="s">
        <v>1</v>
      </c>
      <c r="C11" s="1">
        <v>1.5</v>
      </c>
      <c r="D11" t="s">
        <v>6</v>
      </c>
      <c r="E11" s="3">
        <f>C12*C13</f>
        <v>32</v>
      </c>
      <c r="G11" t="s">
        <v>10</v>
      </c>
      <c r="H11" s="3">
        <f>C13*C12*C12*C12/12</f>
        <v>4266.666666666667</v>
      </c>
    </row>
    <row r="12" spans="2:8">
      <c r="B12" t="s">
        <v>2</v>
      </c>
      <c r="C12" s="1">
        <v>40</v>
      </c>
      <c r="D12" t="s">
        <v>7</v>
      </c>
      <c r="E12" s="3">
        <f>(2*E10)+E11</f>
        <v>98</v>
      </c>
      <c r="G12" t="s">
        <v>12</v>
      </c>
      <c r="H12" s="3">
        <f>(2*H10)+H11</f>
        <v>34787.541666666664</v>
      </c>
    </row>
    <row r="13" spans="2:8">
      <c r="B13" t="s">
        <v>3</v>
      </c>
      <c r="C13" s="1">
        <v>0.8</v>
      </c>
      <c r="G13" t="s">
        <v>19</v>
      </c>
      <c r="H13" s="3">
        <f>H12/(C14/2)</f>
        <v>1618.0251937984494</v>
      </c>
    </row>
    <row r="14" spans="2:8">
      <c r="B14" t="s">
        <v>18</v>
      </c>
      <c r="C14" s="1">
        <v>43</v>
      </c>
    </row>
    <row r="21" spans="2:7">
      <c r="C21" s="2" t="s">
        <v>15</v>
      </c>
      <c r="G21" s="2" t="s">
        <v>15</v>
      </c>
    </row>
    <row r="22" spans="2:7">
      <c r="B22" t="s">
        <v>13</v>
      </c>
      <c r="C22" s="1">
        <v>12</v>
      </c>
      <c r="F22" t="s">
        <v>14</v>
      </c>
      <c r="G22" s="1">
        <v>20</v>
      </c>
    </row>
    <row r="26" spans="2:7">
      <c r="C26" s="4" t="s">
        <v>16</v>
      </c>
    </row>
    <row r="27" spans="2:7">
      <c r="B27" t="s">
        <v>17</v>
      </c>
      <c r="C27" s="1">
        <v>1584</v>
      </c>
    </row>
    <row r="29" spans="2:7">
      <c r="C29" s="4" t="s">
        <v>21</v>
      </c>
      <c r="G29" s="4" t="s">
        <v>15</v>
      </c>
    </row>
    <row r="30" spans="2:7">
      <c r="C30" s="3">
        <f>0.4*C7*C14*C13/1000</f>
        <v>33.024000000000001</v>
      </c>
      <c r="G30" s="3">
        <f>C27*H13/100000</f>
        <v>25.62951906976744</v>
      </c>
    </row>
    <row r="32" spans="2:7">
      <c r="C32" s="3">
        <f>C30/2</f>
        <v>16.512</v>
      </c>
      <c r="G32" s="3">
        <f>G30/2</f>
        <v>12.81475953488372</v>
      </c>
    </row>
    <row r="37" spans="2:8">
      <c r="C37" s="4" t="s">
        <v>21</v>
      </c>
      <c r="G37" s="4" t="s">
        <v>15</v>
      </c>
    </row>
    <row r="38" spans="2:8">
      <c r="B38" t="s">
        <v>13</v>
      </c>
      <c r="C38" s="3">
        <f>MAX(C22,C32)</f>
        <v>16.512</v>
      </c>
      <c r="F38" t="s">
        <v>14</v>
      </c>
      <c r="G38" s="3">
        <f>MAX(G22,G32)</f>
        <v>20</v>
      </c>
    </row>
    <row r="41" spans="2:8">
      <c r="D41" s="6"/>
    </row>
    <row r="43" spans="2:8">
      <c r="D43" s="4" t="s">
        <v>8</v>
      </c>
      <c r="H43" s="4" t="s">
        <v>4</v>
      </c>
    </row>
    <row r="44" spans="2:8">
      <c r="D44" s="3">
        <f>(C38*1000)/(0.4*C7)</f>
        <v>17.2</v>
      </c>
      <c r="H44" s="3">
        <f>C14-(2*C11)-3</f>
        <v>37</v>
      </c>
    </row>
    <row r="45" spans="2:8">
      <c r="H45" s="3">
        <f>ROUNDDOWN(H44,0)</f>
        <v>37</v>
      </c>
    </row>
    <row r="47" spans="2:8">
      <c r="C47" s="4" t="s">
        <v>4</v>
      </c>
      <c r="D47" t="s">
        <v>22</v>
      </c>
      <c r="H47" s="4" t="s">
        <v>4</v>
      </c>
    </row>
    <row r="48" spans="2:8">
      <c r="C48" s="3">
        <f>((D44)/(2*H45))</f>
        <v>0.23243243243243242</v>
      </c>
      <c r="D48" s="1">
        <v>0.8</v>
      </c>
      <c r="F48" s="3">
        <f>H45</f>
        <v>37</v>
      </c>
      <c r="G48" s="7" t="s">
        <v>23</v>
      </c>
      <c r="H48" s="3">
        <f>D48</f>
        <v>0.8</v>
      </c>
    </row>
    <row r="56" spans="3:8">
      <c r="E56" s="7" t="s">
        <v>24</v>
      </c>
      <c r="F56" s="7" t="s">
        <v>25</v>
      </c>
    </row>
    <row r="57" spans="3:8">
      <c r="E57" s="3">
        <f>G38*100/G30</f>
        <v>78.035018704631042</v>
      </c>
      <c r="F57" s="3">
        <f>E57/100</f>
        <v>0.78035018704631043</v>
      </c>
    </row>
    <row r="59" spans="3:8">
      <c r="D59" s="4" t="s">
        <v>8</v>
      </c>
      <c r="G59" s="4" t="s">
        <v>4</v>
      </c>
      <c r="H59" t="s">
        <v>22</v>
      </c>
    </row>
    <row r="60" spans="3:8">
      <c r="C60" t="s">
        <v>26</v>
      </c>
      <c r="D60" s="3">
        <f>F57*E10</f>
        <v>25.751556172528243</v>
      </c>
      <c r="G60" s="3">
        <f>(D61/(C10-3))</f>
        <v>1.2639734845179444</v>
      </c>
      <c r="H60" s="1">
        <v>1.5</v>
      </c>
    </row>
    <row r="61" spans="3:8">
      <c r="D61" s="3">
        <f>((C14-C11)/(C14+H60))*D60</f>
        <v>24.015496205840943</v>
      </c>
    </row>
    <row r="62" spans="3:8">
      <c r="H62" s="4" t="s">
        <v>4</v>
      </c>
    </row>
    <row r="63" spans="3:8">
      <c r="D63" s="3">
        <f>ROUND(D61/H60,0.5)</f>
        <v>16</v>
      </c>
      <c r="F63" s="3">
        <f>H60</f>
        <v>1.5</v>
      </c>
      <c r="G63" s="7" t="s">
        <v>23</v>
      </c>
      <c r="H63" s="3">
        <f>D63</f>
        <v>16</v>
      </c>
    </row>
    <row r="68" spans="3:8">
      <c r="D68" s="4" t="s">
        <v>16</v>
      </c>
      <c r="G68" s="4" t="s">
        <v>11</v>
      </c>
    </row>
    <row r="69" spans="3:8">
      <c r="C69" t="s">
        <v>27</v>
      </c>
      <c r="D69" s="3">
        <f>(G38*100000*((C14+F63)/2)/G69)</f>
        <v>1457.7864359250993</v>
      </c>
      <c r="F69" t="s">
        <v>29</v>
      </c>
      <c r="G69" s="3">
        <f>(H48*F48*F48*F48/6)+(2*F63*H63*((C14+F63)/2)*((C14+F63)/2))+(H63*F63*F63*F63/6)</f>
        <v>30525.733333333334</v>
      </c>
    </row>
    <row r="71" spans="3:8">
      <c r="D71" t="s">
        <v>28</v>
      </c>
      <c r="F71" s="11" t="str">
        <f>IF(D69&lt;C27,"ok","error !!!")</f>
        <v>ok</v>
      </c>
    </row>
    <row r="80" spans="3:8">
      <c r="D80" s="4" t="s">
        <v>15</v>
      </c>
      <c r="G80" s="4" t="s">
        <v>21</v>
      </c>
      <c r="H80" s="4" t="s">
        <v>31</v>
      </c>
    </row>
    <row r="81" spans="4:9">
      <c r="D81" s="3">
        <f>(((2*F63*H63*((C14+F63)/2)*((C14+F63)/2))+(H63*F63*F63*F63/6))/G69)*G38</f>
        <v>15.575055799915262</v>
      </c>
      <c r="F81" t="s">
        <v>30</v>
      </c>
      <c r="G81" s="3">
        <f>(D81*100/(C14+F63))</f>
        <v>35.000125393068004</v>
      </c>
      <c r="H81" s="3">
        <f>G81*1000</f>
        <v>35000.125393068003</v>
      </c>
    </row>
    <row r="85" spans="4:9">
      <c r="E85" s="4" t="s">
        <v>31</v>
      </c>
      <c r="H85" s="4" t="s">
        <v>31</v>
      </c>
    </row>
    <row r="86" spans="4:9">
      <c r="D86" t="s">
        <v>32</v>
      </c>
      <c r="E86" s="3">
        <f>D69*F63*H63</f>
        <v>34986.874462202381</v>
      </c>
      <c r="G86" t="s">
        <v>33</v>
      </c>
      <c r="H86" s="3">
        <f>MAX(H81,E86)</f>
        <v>35000.125393068003</v>
      </c>
    </row>
    <row r="87" spans="4:9">
      <c r="E87" s="4" t="s">
        <v>4</v>
      </c>
    </row>
    <row r="88" spans="4:9">
      <c r="D88" t="s">
        <v>46</v>
      </c>
      <c r="E88" s="1">
        <v>0.8</v>
      </c>
    </row>
    <row r="89" spans="4:9">
      <c r="F89" s="4" t="s">
        <v>4</v>
      </c>
      <c r="I89" s="4" t="s">
        <v>4</v>
      </c>
    </row>
    <row r="90" spans="4:9">
      <c r="E90" t="s">
        <v>34</v>
      </c>
      <c r="F90" s="3">
        <f>(H86/(650*E88))</f>
        <v>67.307933448207692</v>
      </c>
      <c r="H90" t="s">
        <v>35</v>
      </c>
      <c r="I90" s="3">
        <f>EVEN(F90-H63)</f>
        <v>52</v>
      </c>
    </row>
    <row r="103" spans="3:8">
      <c r="D103" s="4" t="s">
        <v>4</v>
      </c>
      <c r="G103" s="4" t="s">
        <v>4</v>
      </c>
    </row>
    <row r="104" spans="3:8">
      <c r="C104" t="s">
        <v>36</v>
      </c>
      <c r="D104" s="1">
        <v>60</v>
      </c>
      <c r="F104" t="s">
        <v>37</v>
      </c>
      <c r="G104" s="3">
        <f>D104/2</f>
        <v>30</v>
      </c>
    </row>
    <row r="105" spans="3:8">
      <c r="E105" s="4" t="s">
        <v>4</v>
      </c>
      <c r="G105" s="4" t="s">
        <v>4</v>
      </c>
    </row>
    <row r="106" spans="3:8">
      <c r="D106" t="s">
        <v>38</v>
      </c>
      <c r="E106" s="3">
        <f>((G104*G104)/((2*G104)+H45))</f>
        <v>9.2783505154639183</v>
      </c>
      <c r="F106" t="s">
        <v>39</v>
      </c>
      <c r="G106" s="3">
        <f>G104-E106</f>
        <v>20.72164948453608</v>
      </c>
    </row>
    <row r="107" spans="3:8">
      <c r="H107" s="4" t="s">
        <v>43</v>
      </c>
    </row>
    <row r="108" spans="3:8">
      <c r="C108" t="s">
        <v>41</v>
      </c>
      <c r="D108" s="3">
        <f>((8*G104*G104*G104)+(6*G104*H45*H45)+(H45*H45*H45))/12</f>
        <v>42756.083333333336</v>
      </c>
      <c r="E108" s="7" t="s">
        <v>40</v>
      </c>
      <c r="F108" s="3">
        <f>((G104*G104*G104*G104)/((2*G104)+H45))</f>
        <v>8350.5154639175253</v>
      </c>
      <c r="G108" s="7" t="s">
        <v>42</v>
      </c>
      <c r="H108" s="3">
        <f>2*(D108-F108)</f>
        <v>68811.135738831625</v>
      </c>
    </row>
    <row r="111" spans="3:8">
      <c r="G111" s="4" t="s">
        <v>45</v>
      </c>
    </row>
    <row r="112" spans="3:8">
      <c r="D112" s="4" t="s">
        <v>15</v>
      </c>
      <c r="F112" t="s">
        <v>44</v>
      </c>
      <c r="G112" s="3">
        <f>((C38*1000)/(2*(D104+H45)))</f>
        <v>85.113402061855666</v>
      </c>
    </row>
    <row r="113" spans="3:7">
      <c r="D113" s="3">
        <f>((H48*F48*F48*F48/6)/G69)*(G38+(C38*G106/100))*1.25</f>
        <v>6.4774431627986822</v>
      </c>
    </row>
    <row r="115" spans="3:7">
      <c r="D115" s="4" t="s">
        <v>45</v>
      </c>
      <c r="G115" s="4" t="s">
        <v>45</v>
      </c>
    </row>
    <row r="116" spans="3:7">
      <c r="D116" s="3">
        <f>(D113*100000*(H45/2))/H108</f>
        <v>174.14724699007027</v>
      </c>
      <c r="G116" s="3">
        <f>D113*100000*G106/H108</f>
        <v>195.06044382838741</v>
      </c>
    </row>
    <row r="120" spans="3:7">
      <c r="F120" s="3">
        <f>SQRT((((D116+G112)*(D116+G112))+(G116*G116)))</f>
        <v>324.44515852968647</v>
      </c>
    </row>
    <row r="122" spans="3:7">
      <c r="D122" s="4" t="s">
        <v>4</v>
      </c>
      <c r="F122" t="s">
        <v>48</v>
      </c>
    </row>
    <row r="123" spans="3:7">
      <c r="C123" t="s">
        <v>47</v>
      </c>
      <c r="D123" s="3">
        <f>F120/650</f>
        <v>0.4991463977379792</v>
      </c>
      <c r="F123" s="1">
        <v>0.5</v>
      </c>
    </row>
    <row r="135" spans="1:4">
      <c r="A135" s="5" t="s">
        <v>49</v>
      </c>
      <c r="B135" s="8">
        <f>I90*10</f>
        <v>520</v>
      </c>
      <c r="C135" s="8">
        <f>H63*10</f>
        <v>160</v>
      </c>
      <c r="D135" s="5">
        <f>F63*10</f>
        <v>15</v>
      </c>
    </row>
    <row r="137" spans="1:4">
      <c r="D137" s="8">
        <f>E88*10</f>
        <v>8</v>
      </c>
    </row>
    <row r="144" spans="1:4">
      <c r="B144" s="9" t="s">
        <v>49</v>
      </c>
    </row>
    <row r="145" spans="1:4">
      <c r="A145" s="9">
        <f>D104*10</f>
        <v>600</v>
      </c>
      <c r="B145" s="9">
        <f>H45*10</f>
        <v>370</v>
      </c>
      <c r="C145" s="10">
        <f>H48*10</f>
        <v>8</v>
      </c>
    </row>
    <row r="149" spans="1:4">
      <c r="D149" s="9">
        <f>F123*10</f>
        <v>5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amin</dc:creator>
  <cp:lastModifiedBy>amin</cp:lastModifiedBy>
  <dcterms:created xsi:type="dcterms:W3CDTF">2013-04-29T08:51:02Z</dcterms:created>
  <dcterms:modified xsi:type="dcterms:W3CDTF">2013-04-30T01:32:06Z</dcterms:modified>
</cp:coreProperties>
</file>