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drawings/drawing1.xml" ContentType="application/vnd.openxmlformats-officedocument.drawing+xml"/>
  <Override PartName="/xl/queryTables/queryTable4.xml" ContentType="application/vnd.openxmlformats-officedocument.spreadsheetml.query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540" windowWidth="14355" windowHeight="4260" activeTab="9"/>
  </bookViews>
  <sheets>
    <sheet name="BEAM-Design" sheetId="1" r:id="rId1"/>
    <sheet name="Column-Design" sheetId="9" r:id="rId2"/>
    <sheet name="BARCING-Design" sheetId="8" r:id="rId3"/>
    <sheet name="2IPE " sheetId="7" state="hidden" r:id="rId4"/>
    <sheet name="IPE " sheetId="4" state="hidden" r:id="rId5"/>
    <sheet name="UNP  " sheetId="5" state="hidden" r:id="rId6"/>
    <sheet name="Cast IPE " sheetId="6" state="hidden" r:id="rId7"/>
    <sheet name="Tanesh Mojaz Sotun" sheetId="3" state="hidden" r:id="rId8"/>
    <sheet name="مقدمه" sheetId="10" state="hidden" r:id="rId9"/>
    <sheet name="Jeld" sheetId="11" r:id="rId10"/>
  </sheets>
  <definedNames>
    <definedName name="_1" localSheetId="3">'2IPE '!$C$3:$T$20</definedName>
    <definedName name="_1" localSheetId="6">'Cast IPE '!$A$5:$L$23</definedName>
    <definedName name="_1" localSheetId="4">'IPE '!$C$3:$T$20</definedName>
    <definedName name="_1" localSheetId="5">'UNP  '!$B$5:$U$29</definedName>
    <definedName name="ipe" localSheetId="3">'2IPE '!$C$3:$S$28</definedName>
    <definedName name="ipe">'IPE '!$C$3:$S$28</definedName>
    <definedName name="ipe_list" localSheetId="3">'2IPE '!$C$3:$C$28</definedName>
    <definedName name="ipe_list">'IPE '!$C$3:$C$28</definedName>
    <definedName name="_xlnm.Print_Area" localSheetId="9">Jeld!$B$3:$G$17</definedName>
  </definedNames>
  <calcPr calcId="144525"/>
</workbook>
</file>

<file path=xl/calcChain.xml><?xml version="1.0" encoding="utf-8"?>
<calcChain xmlns="http://schemas.openxmlformats.org/spreadsheetml/2006/main">
  <c r="A7" i="1" l="1"/>
  <c r="D6" i="8" l="1"/>
  <c r="D5" i="8"/>
  <c r="D4" i="8"/>
  <c r="E7" i="8" l="1"/>
  <c r="E6" i="8"/>
  <c r="E5" i="8"/>
  <c r="E4" i="8"/>
  <c r="A7" i="8"/>
  <c r="A10" i="8" l="1"/>
  <c r="B12" i="8" s="1"/>
  <c r="A7" i="9"/>
  <c r="B11" i="8" l="1"/>
  <c r="X17" i="5" s="1"/>
  <c r="A9" i="9"/>
  <c r="X13" i="5" l="1"/>
  <c r="W16" i="5"/>
  <c r="W12" i="5"/>
  <c r="X28" i="5"/>
  <c r="W23" i="5"/>
  <c r="X24" i="5"/>
  <c r="X26" i="5"/>
  <c r="W25" i="5"/>
  <c r="X12" i="5"/>
  <c r="X19" i="5"/>
  <c r="W26" i="5"/>
  <c r="W21" i="5"/>
  <c r="W28" i="5"/>
  <c r="X15" i="5"/>
  <c r="X10" i="5"/>
  <c r="W19" i="5"/>
  <c r="X22" i="5"/>
  <c r="W22" i="5"/>
  <c r="X25" i="5"/>
  <c r="W17" i="5"/>
  <c r="X20" i="5"/>
  <c r="W24" i="5"/>
  <c r="X27" i="5"/>
  <c r="X11" i="5"/>
  <c r="W15" i="5"/>
  <c r="X18" i="5"/>
  <c r="W18" i="5"/>
  <c r="X21" i="5"/>
  <c r="W10" i="5"/>
  <c r="W13" i="5"/>
  <c r="X16" i="5"/>
  <c r="W20" i="5"/>
  <c r="X23" i="5"/>
  <c r="W27" i="5"/>
  <c r="W11" i="5"/>
  <c r="X14" i="5"/>
  <c r="W14" i="5"/>
  <c r="B35" i="9"/>
  <c r="B34" i="9"/>
  <c r="A11" i="9"/>
  <c r="A13" i="9" s="1"/>
  <c r="B19" i="9"/>
  <c r="B13" i="8" l="1"/>
  <c r="B15" i="8" s="1"/>
  <c r="B17" i="8" s="1"/>
  <c r="B18" i="8" s="1"/>
  <c r="B14" i="8"/>
  <c r="W6" i="7"/>
  <c r="W10" i="7"/>
  <c r="W14" i="7"/>
  <c r="W18" i="7"/>
  <c r="W4" i="7"/>
  <c r="W8" i="7"/>
  <c r="W12" i="7"/>
  <c r="W16" i="7"/>
  <c r="W7" i="7"/>
  <c r="W11" i="7"/>
  <c r="W15" i="7"/>
  <c r="W19" i="7"/>
  <c r="W20" i="7"/>
  <c r="W5" i="7"/>
  <c r="W9" i="7"/>
  <c r="W13" i="7"/>
  <c r="W17" i="7"/>
  <c r="W3" i="7"/>
  <c r="B16" i="8" l="1"/>
  <c r="B8" i="1" l="1"/>
  <c r="V5" i="7" l="1"/>
  <c r="V9" i="7"/>
  <c r="V13" i="7"/>
  <c r="V17" i="7"/>
  <c r="V3" i="7"/>
  <c r="V6" i="7"/>
  <c r="V10" i="7"/>
  <c r="V14" i="7"/>
  <c r="V18" i="7"/>
  <c r="V7" i="7"/>
  <c r="V11" i="7"/>
  <c r="V15" i="7"/>
  <c r="V19" i="7"/>
  <c r="V4" i="7"/>
  <c r="V8" i="7"/>
  <c r="V12" i="7"/>
  <c r="V16" i="7"/>
  <c r="V20" i="7"/>
  <c r="B10" i="1"/>
  <c r="B11" i="1" s="1"/>
  <c r="B12" i="1" s="1"/>
  <c r="L3" i="6"/>
  <c r="K3" i="6"/>
  <c r="J3" i="6"/>
  <c r="I3" i="6"/>
  <c r="H3" i="6"/>
  <c r="G3" i="6"/>
  <c r="F3" i="6"/>
  <c r="E3" i="6"/>
  <c r="D3" i="6"/>
  <c r="C3" i="6"/>
  <c r="B3" i="6"/>
  <c r="T3" i="5"/>
  <c r="S3" i="5"/>
  <c r="R3" i="5"/>
  <c r="Q3" i="5"/>
  <c r="P3" i="5"/>
  <c r="O3" i="5"/>
  <c r="N3" i="5"/>
  <c r="M3" i="5"/>
  <c r="L3" i="5"/>
  <c r="K3" i="5"/>
  <c r="J3" i="5"/>
  <c r="I3" i="5"/>
  <c r="H3" i="5"/>
  <c r="G3" i="5"/>
  <c r="F3" i="5"/>
  <c r="E3" i="5"/>
  <c r="D3" i="5"/>
  <c r="C3" i="5"/>
  <c r="A12" i="9" l="1"/>
  <c r="U7" i="7"/>
  <c r="U4" i="7"/>
  <c r="U8" i="7"/>
  <c r="U12" i="7"/>
  <c r="U16" i="7"/>
  <c r="U20" i="7"/>
  <c r="U5" i="7"/>
  <c r="U9" i="7"/>
  <c r="U13" i="7"/>
  <c r="U17" i="7"/>
  <c r="U3" i="7"/>
  <c r="U6" i="7"/>
  <c r="U10" i="7"/>
  <c r="U14" i="7"/>
  <c r="U18" i="7"/>
  <c r="U11" i="7"/>
  <c r="U15" i="7"/>
  <c r="U19" i="7"/>
  <c r="U4" i="4"/>
  <c r="U8" i="4"/>
  <c r="U12" i="4"/>
  <c r="U16" i="4"/>
  <c r="U20" i="4"/>
  <c r="U5" i="4"/>
  <c r="U9" i="4"/>
  <c r="U13" i="4"/>
  <c r="U17" i="4"/>
  <c r="U3" i="4"/>
  <c r="U6" i="4"/>
  <c r="U10" i="4"/>
  <c r="U14" i="4"/>
  <c r="U18" i="4"/>
  <c r="U7" i="4"/>
  <c r="U11" i="4"/>
  <c r="U15" i="4"/>
  <c r="U19" i="4"/>
  <c r="A25" i="9" l="1"/>
  <c r="A19" i="9"/>
  <c r="A37" i="9"/>
  <c r="A24" i="9"/>
  <c r="A14" i="9"/>
  <c r="A15" i="9"/>
  <c r="A26" i="9"/>
  <c r="A16" i="9"/>
  <c r="A13" i="1"/>
  <c r="A15" i="1" s="1"/>
  <c r="A14" i="1"/>
  <c r="A16" i="1" s="1"/>
  <c r="A27" i="9" l="1"/>
  <c r="A30" i="9"/>
  <c r="A31" i="9" s="1"/>
  <c r="A29" i="9"/>
  <c r="A28" i="9"/>
  <c r="A32" i="9" l="1"/>
  <c r="A33" i="9" s="1"/>
  <c r="A35" i="9" s="1"/>
  <c r="A34" i="9" l="1"/>
  <c r="A36" i="9" s="1"/>
</calcChain>
</file>

<file path=xl/connections.xml><?xml version="1.0" encoding="utf-8"?>
<connections xmlns="http://schemas.openxmlformats.org/spreadsheetml/2006/main">
  <connection id="1" name="1" type="6" refreshedVersion="3" background="1" saveData="1">
    <textPr sourceFile="C:\Documents and Settings\H-ebrahimi\Desktop\1.txt" tab="0" comma="1">
      <textFields count="19">
        <textField/>
        <textField/>
        <textField/>
        <textField/>
        <textField/>
        <textField/>
        <textField/>
        <textField/>
        <textField/>
        <textField/>
        <textField/>
        <textField/>
        <textField/>
        <textField/>
        <textField/>
        <textField/>
        <textField/>
        <textField/>
        <textField/>
      </textFields>
    </textPr>
  </connection>
  <connection id="2" name="11" type="6" refreshedVersion="3" background="1" saveData="1">
    <textPr sourceFile="C:\Documents and Settings\H-ebrahimi\Desktop\1.txt" tab="0" comma="1">
      <textFields count="19">
        <textField/>
        <textField/>
        <textField/>
        <textField/>
        <textField/>
        <textField/>
        <textField/>
        <textField/>
        <textField/>
        <textField/>
        <textField/>
        <textField/>
        <textField/>
        <textField/>
        <textField/>
        <textField/>
        <textField/>
        <textField/>
        <textField/>
      </textFields>
    </textPr>
  </connection>
  <connection id="3" name="13" type="6" refreshedVersion="3" background="1" saveData="1">
    <textPr sourceFile="C:\Documents and Settings\H-ebrahimi\Desktop\1.txt" tab="0" comma="1">
      <textFields count="20">
        <textField/>
        <textField/>
        <textField/>
        <textField/>
        <textField/>
        <textField/>
        <textField/>
        <textField/>
        <textField/>
        <textField/>
        <textField/>
        <textField/>
        <textField/>
        <textField/>
        <textField/>
        <textField/>
        <textField/>
        <textField/>
        <textField/>
        <textField/>
      </textFields>
    </textPr>
  </connection>
  <connection id="4" name="19" type="6" refreshedVersion="3" background="1" saveData="1">
    <textPr sourceFile="C:\Documents and Settings\H-ebrahimi\Desktop\1.txt" tab="0" comma="1">
      <textFields count="13">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<sst xmlns="http://schemas.openxmlformats.org/spreadsheetml/2006/main" count="228" uniqueCount="133">
  <si>
    <t>نام تیر:</t>
  </si>
  <si>
    <r>
      <t>IPE</t>
    </r>
    <r>
      <rPr>
        <sz val="10"/>
        <color indexed="9"/>
        <rFont val="Arial"/>
        <family val="2"/>
      </rPr>
      <t> </t>
    </r>
  </si>
  <si>
    <t>h</t>
  </si>
  <si>
    <t>b</t>
  </si>
  <si>
    <t>s</t>
  </si>
  <si>
    <t>t</t>
  </si>
  <si>
    <t>r</t>
  </si>
  <si>
    <t>c</t>
  </si>
  <si>
    <t>h-2c</t>
  </si>
  <si>
    <t>A</t>
  </si>
  <si>
    <t>G</t>
  </si>
  <si>
    <r>
      <t>J</t>
    </r>
    <r>
      <rPr>
        <vertAlign val="subscript"/>
        <sz val="10"/>
        <color indexed="9"/>
        <rFont val="Arial"/>
        <family val="2"/>
      </rPr>
      <t>x</t>
    </r>
  </si>
  <si>
    <r>
      <t>W</t>
    </r>
    <r>
      <rPr>
        <vertAlign val="subscript"/>
        <sz val="10"/>
        <color indexed="9"/>
        <rFont val="Arial"/>
        <family val="2"/>
      </rPr>
      <t>x</t>
    </r>
  </si>
  <si>
    <r>
      <t>i</t>
    </r>
    <r>
      <rPr>
        <vertAlign val="subscript"/>
        <sz val="10"/>
        <color indexed="9"/>
        <rFont val="Arial"/>
        <family val="2"/>
      </rPr>
      <t>x</t>
    </r>
  </si>
  <si>
    <r>
      <t>J</t>
    </r>
    <r>
      <rPr>
        <vertAlign val="subscript"/>
        <sz val="10"/>
        <color indexed="9"/>
        <rFont val="Arial"/>
        <family val="2"/>
      </rPr>
      <t>y</t>
    </r>
  </si>
  <si>
    <r>
      <t>W</t>
    </r>
    <r>
      <rPr>
        <vertAlign val="subscript"/>
        <sz val="10"/>
        <color indexed="9"/>
        <rFont val="Arial"/>
        <family val="2"/>
      </rPr>
      <t>y</t>
    </r>
  </si>
  <si>
    <r>
      <t>i</t>
    </r>
    <r>
      <rPr>
        <vertAlign val="subscript"/>
        <sz val="10"/>
        <color indexed="9"/>
        <rFont val="Arial"/>
        <family val="2"/>
      </rPr>
      <t>y</t>
    </r>
  </si>
  <si>
    <r>
      <t>a</t>
    </r>
    <r>
      <rPr>
        <vertAlign val="subscript"/>
        <sz val="10"/>
        <color indexed="9"/>
        <rFont val="Arial"/>
        <family val="2"/>
      </rPr>
      <t>1</t>
    </r>
  </si>
  <si>
    <r>
      <t>r</t>
    </r>
    <r>
      <rPr>
        <vertAlign val="subscript"/>
        <sz val="10"/>
        <color indexed="9"/>
        <rFont val="Arial"/>
        <family val="2"/>
      </rPr>
      <t>T</t>
    </r>
  </si>
  <si>
    <t>mm</t>
  </si>
  <si>
    <r>
      <t>cm</t>
    </r>
    <r>
      <rPr>
        <vertAlign val="superscript"/>
        <sz val="10"/>
        <color indexed="9"/>
        <rFont val="Arial"/>
        <family val="2"/>
      </rPr>
      <t>2</t>
    </r>
  </si>
  <si>
    <t>kg/m</t>
  </si>
  <si>
    <r>
      <t>cm</t>
    </r>
    <r>
      <rPr>
        <vertAlign val="superscript"/>
        <sz val="10"/>
        <color indexed="9"/>
        <rFont val="Arial"/>
        <family val="2"/>
      </rPr>
      <t>4</t>
    </r>
  </si>
  <si>
    <r>
      <t>cm</t>
    </r>
    <r>
      <rPr>
        <vertAlign val="superscript"/>
        <sz val="10"/>
        <color indexed="9"/>
        <rFont val="Arial"/>
        <family val="2"/>
      </rPr>
      <t>3</t>
    </r>
  </si>
  <si>
    <t>cm</t>
  </si>
  <si>
    <r>
      <t>UNP</t>
    </r>
    <r>
      <rPr>
        <sz val="11"/>
        <color indexed="9"/>
        <rFont val="Calibri"/>
        <family val="2"/>
        <charset val="178"/>
      </rPr>
      <t> </t>
    </r>
  </si>
  <si>
    <r>
      <t>t=r</t>
    </r>
    <r>
      <rPr>
        <b/>
        <vertAlign val="subscript"/>
        <sz val="11"/>
        <color indexed="9"/>
        <rFont val="Calibri"/>
        <family val="2"/>
        <charset val="178"/>
      </rPr>
      <t>1</t>
    </r>
  </si>
  <si>
    <r>
      <t>r</t>
    </r>
    <r>
      <rPr>
        <b/>
        <vertAlign val="subscript"/>
        <sz val="11"/>
        <color indexed="9"/>
        <rFont val="Calibri"/>
        <family val="2"/>
        <charset val="178"/>
      </rPr>
      <t>2</t>
    </r>
  </si>
  <si>
    <r>
      <t>J</t>
    </r>
    <r>
      <rPr>
        <vertAlign val="subscript"/>
        <sz val="11"/>
        <color indexed="9"/>
        <rFont val="Calibri"/>
        <family val="2"/>
        <charset val="178"/>
      </rPr>
      <t>x</t>
    </r>
  </si>
  <si>
    <r>
      <t>W</t>
    </r>
    <r>
      <rPr>
        <vertAlign val="subscript"/>
        <sz val="11"/>
        <color indexed="9"/>
        <rFont val="Calibri"/>
        <family val="2"/>
        <charset val="178"/>
      </rPr>
      <t>x</t>
    </r>
  </si>
  <si>
    <r>
      <t>i</t>
    </r>
    <r>
      <rPr>
        <vertAlign val="subscript"/>
        <sz val="11"/>
        <color indexed="9"/>
        <rFont val="Calibri"/>
        <family val="2"/>
        <charset val="178"/>
      </rPr>
      <t>x</t>
    </r>
  </si>
  <si>
    <r>
      <t>J</t>
    </r>
    <r>
      <rPr>
        <vertAlign val="subscript"/>
        <sz val="11"/>
        <color indexed="9"/>
        <rFont val="Calibri"/>
        <family val="2"/>
        <charset val="178"/>
      </rPr>
      <t>y</t>
    </r>
  </si>
  <si>
    <r>
      <t>W</t>
    </r>
    <r>
      <rPr>
        <vertAlign val="subscript"/>
        <sz val="11"/>
        <color indexed="9"/>
        <rFont val="Calibri"/>
        <family val="2"/>
        <charset val="178"/>
      </rPr>
      <t>y</t>
    </r>
  </si>
  <si>
    <r>
      <t>i</t>
    </r>
    <r>
      <rPr>
        <vertAlign val="subscript"/>
        <sz val="11"/>
        <color indexed="9"/>
        <rFont val="Calibri"/>
        <family val="2"/>
        <charset val="178"/>
      </rPr>
      <t>y</t>
    </r>
  </si>
  <si>
    <r>
      <t>e</t>
    </r>
    <r>
      <rPr>
        <vertAlign val="subscript"/>
        <sz val="11"/>
        <color indexed="9"/>
        <rFont val="Calibri"/>
        <family val="2"/>
        <charset val="178"/>
      </rPr>
      <t>y</t>
    </r>
  </si>
  <si>
    <r>
      <t>x</t>
    </r>
    <r>
      <rPr>
        <vertAlign val="subscript"/>
        <sz val="11"/>
        <color indexed="9"/>
        <rFont val="Calibri"/>
        <family val="2"/>
        <charset val="178"/>
      </rPr>
      <t>M</t>
    </r>
  </si>
  <si>
    <r>
      <t>a</t>
    </r>
    <r>
      <rPr>
        <vertAlign val="subscript"/>
        <sz val="11"/>
        <color indexed="9"/>
        <rFont val="Calibri"/>
        <family val="2"/>
        <charset val="178"/>
      </rPr>
      <t>1</t>
    </r>
  </si>
  <si>
    <r>
      <t>cm</t>
    </r>
    <r>
      <rPr>
        <vertAlign val="superscript"/>
        <sz val="11"/>
        <color indexed="9"/>
        <rFont val="Calibri"/>
        <family val="2"/>
        <charset val="178"/>
      </rPr>
      <t>2</t>
    </r>
  </si>
  <si>
    <r>
      <t>cm</t>
    </r>
    <r>
      <rPr>
        <vertAlign val="superscript"/>
        <sz val="11"/>
        <color indexed="9"/>
        <rFont val="Calibri"/>
        <family val="2"/>
        <charset val="178"/>
      </rPr>
      <t>4</t>
    </r>
  </si>
  <si>
    <r>
      <t>cm</t>
    </r>
    <r>
      <rPr>
        <vertAlign val="superscript"/>
        <sz val="11"/>
        <color indexed="9"/>
        <rFont val="Calibri"/>
        <family val="2"/>
        <charset val="178"/>
      </rPr>
      <t>3</t>
    </r>
  </si>
  <si>
    <t>30x15</t>
  </si>
  <si>
    <t>--</t>
  </si>
  <si>
    <t>40x20</t>
  </si>
  <si>
    <t>50x25</t>
  </si>
  <si>
    <t>Cast IPE</t>
  </si>
  <si>
    <t>H</t>
  </si>
  <si>
    <r>
      <t>F</t>
    </r>
    <r>
      <rPr>
        <b/>
        <vertAlign val="subscript"/>
        <sz val="11"/>
        <color indexed="9"/>
        <rFont val="Calibri"/>
        <family val="2"/>
        <charset val="178"/>
      </rPr>
      <t>a</t>
    </r>
  </si>
  <si>
    <r>
      <t>l</t>
    </r>
    <r>
      <rPr>
        <b/>
        <vertAlign val="subscript"/>
        <sz val="11"/>
        <color indexed="9"/>
        <rFont val="Calibri"/>
        <family val="2"/>
        <charset val="178"/>
      </rPr>
      <t>xa</t>
    </r>
  </si>
  <si>
    <r>
      <t>W</t>
    </r>
    <r>
      <rPr>
        <b/>
        <vertAlign val="subscript"/>
        <sz val="11"/>
        <color indexed="9"/>
        <rFont val="Calibri"/>
        <family val="2"/>
        <charset val="178"/>
      </rPr>
      <t>xa</t>
    </r>
  </si>
  <si>
    <r>
      <t>F</t>
    </r>
    <r>
      <rPr>
        <b/>
        <vertAlign val="subscript"/>
        <sz val="11"/>
        <color indexed="9"/>
        <rFont val="Calibri"/>
        <family val="2"/>
        <charset val="178"/>
      </rPr>
      <t>b</t>
    </r>
  </si>
  <si>
    <r>
      <t>l</t>
    </r>
    <r>
      <rPr>
        <b/>
        <vertAlign val="subscript"/>
        <sz val="11"/>
        <color indexed="9"/>
        <rFont val="Calibri"/>
        <family val="2"/>
        <charset val="178"/>
      </rPr>
      <t>xb</t>
    </r>
  </si>
  <si>
    <r>
      <t>W</t>
    </r>
    <r>
      <rPr>
        <b/>
        <vertAlign val="subscript"/>
        <sz val="11"/>
        <color indexed="9"/>
        <rFont val="Calibri"/>
        <family val="2"/>
        <charset val="178"/>
      </rPr>
      <t>xb</t>
    </r>
  </si>
  <si>
    <r>
      <t>cm</t>
    </r>
    <r>
      <rPr>
        <b/>
        <vertAlign val="superscript"/>
        <sz val="11"/>
        <color indexed="9"/>
        <rFont val="Calibri"/>
        <family val="2"/>
        <charset val="178"/>
      </rPr>
      <t>2</t>
    </r>
  </si>
  <si>
    <t>kg/m
(per 1.5h)</t>
  </si>
  <si>
    <r>
      <t>cm</t>
    </r>
    <r>
      <rPr>
        <b/>
        <vertAlign val="superscript"/>
        <sz val="11"/>
        <color indexed="9"/>
        <rFont val="Calibri"/>
        <family val="2"/>
        <charset val="178"/>
      </rPr>
      <t>4</t>
    </r>
  </si>
  <si>
    <r>
      <t>cm</t>
    </r>
    <r>
      <rPr>
        <b/>
        <vertAlign val="superscript"/>
        <sz val="11"/>
        <color indexed="9"/>
        <rFont val="Calibri"/>
        <family val="2"/>
        <charset val="178"/>
      </rPr>
      <t>3</t>
    </r>
  </si>
  <si>
    <t>Fa=</t>
  </si>
  <si>
    <t>فشردگی مقطع:</t>
  </si>
  <si>
    <t>فشرده</t>
  </si>
  <si>
    <t>غیر فشرده</t>
  </si>
  <si>
    <t>Wx=</t>
  </si>
  <si>
    <t>طول تیر(متر):</t>
  </si>
  <si>
    <t>طول تیر عمود(متر):</t>
  </si>
  <si>
    <t>وضعیت دیوار روی تیر:</t>
  </si>
  <si>
    <t>دارد</t>
  </si>
  <si>
    <t>ندارد</t>
  </si>
  <si>
    <t>(Fa/Fy)=</t>
  </si>
  <si>
    <r>
      <t>M</t>
    </r>
    <r>
      <rPr>
        <vertAlign val="subscript"/>
        <sz val="12"/>
        <color theme="1"/>
        <rFont val="B Mitra"/>
        <charset val="178"/>
      </rPr>
      <t>max</t>
    </r>
    <r>
      <rPr>
        <sz val="12"/>
        <color theme="1"/>
        <rFont val="B Mitra"/>
        <charset val="178"/>
      </rPr>
      <t>(Ton.m)=</t>
    </r>
  </si>
  <si>
    <t>وزن واحد سطح کف (زنده+مرده+تیغه)=</t>
  </si>
  <si>
    <t>وزن واحد طول دیوار=</t>
  </si>
  <si>
    <t>شماره ردیف پروفیل تک</t>
  </si>
  <si>
    <t>شماره ردیف پروفیل دوبل</t>
  </si>
  <si>
    <t>نمره پروفیل IPE :</t>
  </si>
  <si>
    <t>نمره پروفیل دوبل IPE:</t>
  </si>
  <si>
    <t>نام مهاربند:</t>
  </si>
  <si>
    <t>X ابتدا:</t>
  </si>
  <si>
    <t>X انتها:</t>
  </si>
  <si>
    <t>Y ابتدا:</t>
  </si>
  <si>
    <t>Y انتها:</t>
  </si>
  <si>
    <t>Fa</t>
  </si>
  <si>
    <t>نام ستون:</t>
  </si>
  <si>
    <t>طول ستون(متر):</t>
  </si>
  <si>
    <t>نیروی منفرد بالای ستون (تن):</t>
  </si>
  <si>
    <t>مساحت بار (متر مربع):</t>
  </si>
  <si>
    <t>وزن در واحد طول روی تیر:</t>
  </si>
  <si>
    <t>نیروی محوری فشاری ستون:</t>
  </si>
  <si>
    <t>مقدار Fa تخمین:</t>
  </si>
  <si>
    <r>
      <t>مساحت مورد نیاز (Cm</t>
    </r>
    <r>
      <rPr>
        <b/>
        <vertAlign val="superscript"/>
        <sz val="12"/>
        <color theme="1"/>
        <rFont val="Arial"/>
        <family val="2"/>
        <scheme val="minor"/>
      </rPr>
      <t>2</t>
    </r>
    <r>
      <rPr>
        <b/>
        <sz val="12"/>
        <color theme="1"/>
        <rFont val="B Mitra"/>
        <charset val="178"/>
      </rPr>
      <t xml:space="preserve"> ):</t>
    </r>
  </si>
  <si>
    <t>مقطع دوبل اولیه (2IPE ) :</t>
  </si>
  <si>
    <t>مساحت دوبل</t>
  </si>
  <si>
    <t>مدول مقطع</t>
  </si>
  <si>
    <t>a1</t>
  </si>
  <si>
    <t>فاصله دلخواه</t>
  </si>
  <si>
    <t>نوع فاصله دو تیر آهن</t>
  </si>
  <si>
    <t>جوش مستقیم</t>
  </si>
  <si>
    <t>نوع اتصال :</t>
  </si>
  <si>
    <t>ورق با جوش سرتاسری</t>
  </si>
  <si>
    <t>تسمه اتصال</t>
  </si>
  <si>
    <r>
      <t>I</t>
    </r>
    <r>
      <rPr>
        <vertAlign val="subscript"/>
        <sz val="12"/>
        <color theme="1"/>
        <rFont val="B Mitra"/>
        <charset val="178"/>
      </rPr>
      <t>x</t>
    </r>
  </si>
  <si>
    <r>
      <t>i</t>
    </r>
    <r>
      <rPr>
        <vertAlign val="subscript"/>
        <sz val="12"/>
        <color theme="1"/>
        <rFont val="B Mitra"/>
        <charset val="178"/>
      </rPr>
      <t>x</t>
    </r>
  </si>
  <si>
    <r>
      <t>I</t>
    </r>
    <r>
      <rPr>
        <vertAlign val="subscript"/>
        <sz val="12"/>
        <color theme="1"/>
        <rFont val="B Mitra"/>
        <charset val="178"/>
      </rPr>
      <t>y</t>
    </r>
  </si>
  <si>
    <t>طول ورق(در صورت نیاز):</t>
  </si>
  <si>
    <t>عرض ورق(در صورت نیاز):</t>
  </si>
  <si>
    <t>ضخامت ورق(در صورت نیاز):</t>
  </si>
  <si>
    <t>a</t>
  </si>
  <si>
    <t>ix</t>
  </si>
  <si>
    <t>iy</t>
  </si>
  <si>
    <t>فاصله آکس مقاطع (در صورت نیاز):</t>
  </si>
  <si>
    <t>مساحت دوبل با ورق سراسری</t>
  </si>
  <si>
    <r>
      <t>i</t>
    </r>
    <r>
      <rPr>
        <vertAlign val="subscript"/>
        <sz val="12"/>
        <color theme="1"/>
        <rFont val="B Mitra"/>
        <charset val="178"/>
      </rPr>
      <t>y</t>
    </r>
  </si>
  <si>
    <t>تنش مجاز=</t>
  </si>
  <si>
    <t>طول دیوار خارجی موجود در محدوده:</t>
  </si>
  <si>
    <t>Fxi</t>
  </si>
  <si>
    <t>طول مهاربند(متر):</t>
  </si>
  <si>
    <t>نیروی داخلی مهاربند:</t>
  </si>
  <si>
    <t>شماره طبقه</t>
  </si>
  <si>
    <r>
      <t xml:space="preserve">نیروهای جانبی </t>
    </r>
    <r>
      <rPr>
        <b/>
        <sz val="9"/>
        <color theme="1"/>
        <rFont val="B Mitra"/>
        <charset val="178"/>
      </rPr>
      <t>(از پایین به بالا نوشته شود)</t>
    </r>
  </si>
  <si>
    <t>برش موجود</t>
  </si>
  <si>
    <t>a2</t>
  </si>
  <si>
    <t>UNP</t>
  </si>
  <si>
    <t>2UNP:</t>
  </si>
  <si>
    <t>UNP:</t>
  </si>
  <si>
    <t>2UNP</t>
  </si>
  <si>
    <t>Landa(UNP)=</t>
  </si>
  <si>
    <t>Landa(2UNP)=</t>
  </si>
  <si>
    <t>تعداد لقمه اتصال</t>
  </si>
  <si>
    <t>Hi</t>
  </si>
  <si>
    <t xml:space="preserve">جداول تحت اکسل برای طراحی سازه های فولادی </t>
  </si>
  <si>
    <t>گردآورنده : میلاد عباسی</t>
  </si>
  <si>
    <t>منبع:</t>
  </si>
  <si>
    <t xml:space="preserve">سازه های فولادی </t>
  </si>
  <si>
    <t xml:space="preserve">دکتر احمد اکبرلو </t>
  </si>
  <si>
    <t>دانشگاه ازاد اسلامی واحد مهاباد</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</si>
</sst>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8">
    <font>
      <sz val="11"/>
      <color theme="1"/>
      <name val="Arial"/>
      <family val="2"/>
      <charset val="178"/>
      <scheme val="minor"/>
    </font>
    <font>
      <sz val="12"/>
      <color theme="1"/>
      <name val="B Mitra"/>
      <charset val="178"/>
    </font>
    <font>
      <b/>
      <sz val="12"/>
      <color theme="1"/>
      <name val="B Mitra"/>
      <charset val="178"/>
    </font>
    <font>
      <sz val="11"/>
      <color theme="1"/>
      <name val="Calibri"/>
      <family val="2"/>
      <charset val="178"/>
    </font>
    <font>
      <sz val="15"/>
      <color indexed="9"/>
      <name val="Verdana"/>
      <family val="2"/>
    </font>
    <font>
      <sz val="10"/>
      <color indexed="9"/>
      <name val="Arial"/>
      <family val="2"/>
    </font>
    <font>
      <b/>
      <sz val="10"/>
      <color indexed="9"/>
      <name val="Arial"/>
      <family val="2"/>
    </font>
    <font>
      <vertAlign val="subscript"/>
      <sz val="10"/>
      <color indexed="9"/>
      <name val="Arial"/>
      <family val="2"/>
    </font>
    <font>
      <vertAlign val="superscript"/>
      <sz val="10"/>
      <color indexed="9"/>
      <name val="Arial"/>
      <family val="2"/>
    </font>
    <font>
      <b/>
      <sz val="11"/>
      <color indexed="9"/>
      <name val="Calibri"/>
      <family val="2"/>
      <charset val="178"/>
    </font>
    <font>
      <sz val="11"/>
      <color indexed="9"/>
      <name val="Calibri"/>
      <family val="2"/>
      <charset val="178"/>
    </font>
    <font>
      <sz val="10"/>
      <color indexed="8"/>
      <name val="Arial Unicode MS"/>
      <family val="2"/>
    </font>
    <font>
      <sz val="14"/>
      <color indexed="9"/>
      <name val="Verdana"/>
      <family val="2"/>
    </font>
    <font>
      <b/>
      <vertAlign val="subscript"/>
      <sz val="11"/>
      <color indexed="9"/>
      <name val="Calibri"/>
      <family val="2"/>
      <charset val="178"/>
    </font>
    <font>
      <vertAlign val="subscript"/>
      <sz val="11"/>
      <color indexed="9"/>
      <name val="Calibri"/>
      <family val="2"/>
      <charset val="178"/>
    </font>
    <font>
      <vertAlign val="superscript"/>
      <sz val="11"/>
      <color indexed="9"/>
      <name val="Calibri"/>
      <family val="2"/>
      <charset val="178"/>
    </font>
    <font>
      <b/>
      <vertAlign val="superscript"/>
      <sz val="11"/>
      <color indexed="9"/>
      <name val="Calibri"/>
      <family val="2"/>
      <charset val="178"/>
    </font>
    <font>
      <vertAlign val="subscript"/>
      <sz val="12"/>
      <color theme="1"/>
      <name val="B Mitra"/>
      <charset val="178"/>
    </font>
    <font>
      <b/>
      <sz val="12"/>
      <color theme="1"/>
      <name val="B Titr"/>
      <charset val="178"/>
    </font>
    <font>
      <sz val="12"/>
      <color theme="1"/>
      <name val="B Titr"/>
      <charset val="178"/>
    </font>
    <font>
      <b/>
      <sz val="11"/>
      <color theme="1"/>
      <name val="B Mitra"/>
      <charset val="178"/>
    </font>
    <font>
      <sz val="12"/>
      <color theme="1"/>
      <name val="Arial"/>
      <family val="2"/>
      <scheme val="minor"/>
    </font>
    <font>
      <b/>
      <sz val="12"/>
      <color theme="1"/>
      <name val="Arial"/>
      <family val="2"/>
      <scheme val="minor"/>
    </font>
    <font>
      <b/>
      <vertAlign val="superscript"/>
      <sz val="12"/>
      <color theme="1"/>
      <name val="Arial"/>
      <family val="2"/>
      <scheme val="minor"/>
    </font>
    <font>
      <b/>
      <sz val="9"/>
      <color theme="1"/>
      <name val="B Mitra"/>
      <charset val="178"/>
    </font>
    <font>
      <b/>
      <sz val="16"/>
      <color theme="1"/>
      <name val="B Mitra"/>
      <charset val="178"/>
    </font>
    <font>
      <b/>
      <sz val="18"/>
      <color theme="1"/>
      <name val="2  Titr"/>
      <charset val="178"/>
    </font>
    <font>
      <sz val="18"/>
      <color theme="1"/>
      <name val="2  Titr"/>
      <charset val="178"/>
    </font>
  </fonts>
  <fills count="7">
    <fill>
      <patternFill patternType="none"/>
    </fill>
    <fill>
      <patternFill patternType="gray125"/>
    </fill>
    <fill>
      <patternFill patternType="solid">
        <fgColor indexed="21"/>
        <bgColor indexed="64"/>
      </patternFill>
    </fill>
    <fill>
      <patternFill patternType="solid">
        <fgColor indexed="49"/>
        <bgColor indexed="64"/>
      </patternFill>
    </fill>
    <fill>
      <patternFill patternType="solid">
        <fgColor indexed="54"/>
        <bgColor indexed="64"/>
      </patternFill>
    </fill>
    <fill>
      <patternFill patternType="solid">
        <fgColor indexed="45"/>
        <bgColor indexed="64"/>
      </patternFill>
    </fill>
    <fill>
      <patternFill patternType="solid">
        <fgColor rgb="FF00CC66"/>
        <bgColor indexed="64"/>
      </patternFill>
    </fill>
  </fills>
  <borders count="4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top style="thin">
        <color theme="0" tint="-0.14996795556505021"/>
      </top>
      <bottom style="thin">
        <color theme="0" tint="-0.14996795556505021"/>
      </bottom>
      <diagonal/>
    </border>
    <border>
      <left/>
      <right style="thin">
        <color auto="1"/>
      </right>
      <top style="thin">
        <color theme="0" tint="-0.14996795556505021"/>
      </top>
      <bottom style="thin">
        <color theme="0" tint="-0.14996795556505021"/>
      </bottom>
      <diagonal/>
    </border>
    <border>
      <left style="thin">
        <color theme="1"/>
      </left>
      <right/>
      <top style="thin">
        <color theme="0" tint="-0.14996795556505021"/>
      </top>
      <bottom style="thin">
        <color theme="0" tint="-0.14996795556505021"/>
      </bottom>
      <diagonal/>
    </border>
    <border>
      <left/>
      <right style="thin">
        <color theme="1"/>
      </right>
      <top style="thin">
        <color theme="0" tint="-0.14996795556505021"/>
      </top>
      <bottom style="thin">
        <color theme="0" tint="-0.1499679555650502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ck">
        <color rgb="FF000000"/>
      </left>
      <right style="thin">
        <color rgb="FF000000"/>
      </right>
      <top style="hair">
        <color rgb="FF000000"/>
      </top>
      <bottom style="hair">
        <color rgb="FF000000"/>
      </bottom>
      <diagonal/>
    </border>
    <border>
      <left style="thin">
        <color rgb="FF000000"/>
      </left>
      <right style="thick">
        <color rgb="FF000000"/>
      </right>
      <top style="hair">
        <color rgb="FF000000"/>
      </top>
      <bottom style="hair">
        <color rgb="FF000000"/>
      </bottom>
      <diagonal/>
    </border>
    <border>
      <left style="thick">
        <color rgb="FF000000"/>
      </left>
      <right style="thin">
        <color rgb="FF000000"/>
      </right>
      <top style="hair">
        <color rgb="FF000000"/>
      </top>
      <bottom style="thick">
        <color rgb="FF000000"/>
      </bottom>
      <diagonal/>
    </border>
    <border>
      <left style="thin">
        <color rgb="FF000000"/>
      </left>
      <right style="thick">
        <color rgb="FF000000"/>
      </right>
      <top style="hair">
        <color rgb="FF000000"/>
      </top>
      <bottom style="thick">
        <color rgb="FF000000"/>
      </bottom>
      <diagonal/>
    </border>
    <border>
      <left style="thick">
        <color rgb="FF000000"/>
      </left>
      <right style="thin">
        <color rgb="FF000000"/>
      </right>
      <top/>
      <bottom style="hair">
        <color rgb="FF000000"/>
      </bottom>
      <diagonal/>
    </border>
    <border>
      <left style="thin">
        <color rgb="FF000000"/>
      </left>
      <right style="thick">
        <color rgb="FF000000"/>
      </right>
      <top/>
      <bottom style="hair">
        <color rgb="FF000000"/>
      </bottom>
      <diagonal/>
    </border>
    <border>
      <left style="thick">
        <color rgb="FF000000"/>
      </left>
      <right style="thin">
        <color rgb="FF000000"/>
      </right>
      <top style="thick">
        <color rgb="FF000000"/>
      </top>
      <bottom style="medium">
        <color rgb="FF000000"/>
      </bottom>
      <diagonal/>
    </border>
    <border>
      <left style="thin">
        <color rgb="FF000000"/>
      </left>
      <right style="thick">
        <color rgb="FF000000"/>
      </right>
      <top style="thick">
        <color rgb="FF000000"/>
      </top>
      <bottom style="medium">
        <color rgb="FF000000"/>
      </bottom>
      <diagonal/>
    </border>
    <border>
      <left style="medium">
        <color auto="1"/>
      </left>
      <right/>
      <top/>
      <bottom/>
      <diagonal/>
    </border>
    <border>
      <left/>
      <right style="medium">
        <color auto="1"/>
      </right>
      <top/>
      <bottom/>
      <diagonal/>
    </border>
    <border>
      <left style="medium">
        <color auto="1"/>
      </left>
      <right/>
      <top style="thin">
        <color auto="1"/>
      </top>
      <bottom/>
      <diagonal/>
    </border>
    <border>
      <left style="medium">
        <color auto="1"/>
      </left>
      <right/>
      <top style="thin">
        <color theme="0" tint="-0.14996795556505021"/>
      </top>
      <bottom style="thin">
        <color theme="0" tint="-0.14996795556505021"/>
      </bottom>
      <diagonal/>
    </border>
    <border>
      <left/>
      <right style="medium">
        <color auto="1"/>
      </right>
      <top style="thin">
        <color theme="0" tint="-0.14996795556505021"/>
      </top>
      <bottom style="thin">
        <color theme="0" tint="-0.1499679555650502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thin">
        <color theme="0" tint="-0.14996795556505021"/>
      </bottom>
      <diagonal/>
    </border>
    <border>
      <left/>
      <right style="medium">
        <color auto="1"/>
      </right>
      <top style="thin">
        <color auto="1"/>
      </top>
      <bottom style="thin">
        <color theme="0" tint="-0.14996795556505021"/>
      </bottom>
      <diagonal/>
    </border>
    <border>
      <left/>
      <right/>
      <top style="thin">
        <color theme="0" tint="-0.14993743705557422"/>
      </top>
      <bottom style="thin">
        <color theme="0" tint="-0.14993743705557422"/>
      </bottom>
      <diagonal/>
    </border>
    <border>
      <left/>
      <right/>
      <top style="thin">
        <color theme="0" tint="-0.14993743705557422"/>
      </top>
      <bottom style="thin">
        <color theme="0" tint="-0.14996795556505021"/>
      </bottom>
      <diagonal/>
    </border>
    <border>
      <left/>
      <right/>
      <top style="thin">
        <color theme="0" tint="-0.14996795556505021"/>
      </top>
      <bottom style="thin">
        <color theme="0" tint="-0.14996795556505021"/>
      </bottom>
      <diagonal/>
    </border>
    <border>
      <left style="thin">
        <color auto="1"/>
      </left>
      <right/>
      <top style="thin">
        <color theme="0" tint="-0.14996795556505021"/>
      </top>
      <bottom style="thin">
        <color auto="1"/>
      </bottom>
      <diagonal/>
    </border>
    <border>
      <left/>
      <right style="thin">
        <color auto="1"/>
      </right>
      <top style="thin">
        <color theme="0" tint="-0.14996795556505021"/>
      </top>
      <bottom/>
      <diagonal/>
    </border>
  </borders>
  <cellStyleXfs count="2">
    <xf numFmtId="0" fontId="0" fillId="0" borderId="0"/>
    <xf numFmtId="0" fontId="3" fillId="0" borderId="0"/>
  </cellStyleXfs>
  <cellXfs count="95">
    <xf numFmtId="0" fontId="0" fillId="0" borderId="0" xfId="0"/>
    <xf numFmtId="0" fontId="1" fillId="0" borderId="0" xfId="0" applyFont="1"/>
    <xf numFmtId="0" fontId="6" fillId="3" borderId="2" xfId="1" applyFont="1" applyFill="1" applyBorder="1" applyAlignment="1">
      <alignment horizontal="center" vertical="center" wrapText="1"/>
    </xf>
    <xf numFmtId="0" fontId="6" fillId="4" borderId="2" xfId="1" applyFont="1" applyFill="1" applyBorder="1" applyAlignment="1">
      <alignment horizontal="center" vertical="center" wrapText="1"/>
    </xf>
    <xf numFmtId="0" fontId="3" fillId="0" borderId="0" xfId="1" applyAlignment="1">
      <alignment horizontal="center" vertical="center"/>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3" fillId="5" borderId="2" xfId="1" applyFill="1" applyBorder="1" applyAlignment="1" applyProtection="1">
      <alignment horizontal="center" vertical="center"/>
      <protection locked="0"/>
    </xf>
    <xf numFmtId="0" fontId="3" fillId="5" borderId="2" xfId="1" applyFill="1" applyBorder="1" applyAlignment="1">
      <alignment horizontal="center" vertical="center"/>
    </xf>
    <xf numFmtId="0" fontId="3" fillId="0" borderId="2" xfId="1" applyBorder="1" applyAlignment="1">
      <alignment horizontal="center" vertical="center"/>
    </xf>
    <xf numFmtId="0" fontId="11" fillId="0" borderId="0" xfId="1" applyFont="1" applyAlignment="1">
      <alignment horizontal="center" vertical="center"/>
    </xf>
    <xf numFmtId="0" fontId="9" fillId="3" borderId="2" xfId="1" applyFont="1" applyFill="1" applyBorder="1" applyAlignment="1">
      <alignment horizontal="center" vertical="center" wrapText="1"/>
    </xf>
    <xf numFmtId="0" fontId="9" fillId="4" borderId="2" xfId="1" applyFont="1" applyFill="1" applyBorder="1" applyAlignment="1">
      <alignment horizontal="center" vertical="center" wrapText="1"/>
    </xf>
    <xf numFmtId="0" fontId="10" fillId="3" borderId="2" xfId="1" applyFont="1" applyFill="1" applyBorder="1" applyAlignment="1">
      <alignment horizontal="center" vertical="center" wrapText="1"/>
    </xf>
    <xf numFmtId="0" fontId="10" fillId="4" borderId="2" xfId="1" applyFont="1" applyFill="1" applyBorder="1" applyAlignment="1">
      <alignment horizontal="center" vertical="center" wrapText="1"/>
    </xf>
    <xf numFmtId="0" fontId="3" fillId="5" borderId="2" xfId="1" applyFill="1" applyBorder="1" applyAlignment="1" applyProtection="1">
      <alignment horizontal="center" vertical="center"/>
    </xf>
    <xf numFmtId="0" fontId="1" fillId="0" borderId="4" xfId="0" applyFont="1" applyBorder="1"/>
    <xf numFmtId="0" fontId="1" fillId="6" borderId="5" xfId="0" applyFont="1" applyFill="1" applyBorder="1"/>
    <xf numFmtId="0" fontId="2" fillId="0" borderId="6" xfId="0" applyFont="1" applyBorder="1"/>
    <xf numFmtId="0" fontId="1" fillId="0" borderId="7" xfId="0" applyFont="1" applyBorder="1"/>
    <xf numFmtId="2" fontId="1" fillId="0" borderId="8" xfId="0" applyNumberFormat="1" applyFont="1" applyBorder="1" applyAlignment="1">
      <alignment horizontal="center" vertical="center"/>
    </xf>
    <xf numFmtId="0" fontId="1" fillId="6" borderId="10" xfId="0" applyFont="1" applyFill="1" applyBorder="1"/>
    <xf numFmtId="0" fontId="2" fillId="0" borderId="11" xfId="0" applyFont="1" applyBorder="1"/>
    <xf numFmtId="0" fontId="1" fillId="0" borderId="10" xfId="0" applyFont="1" applyBorder="1"/>
    <xf numFmtId="0" fontId="1" fillId="0" borderId="11" xfId="0" applyFont="1" applyBorder="1" applyAlignment="1">
      <alignment horizontal="center"/>
    </xf>
    <xf numFmtId="2" fontId="1" fillId="0" borderId="11" xfId="0" applyNumberFormat="1" applyFont="1" applyBorder="1" applyAlignment="1">
      <alignment horizontal="center" vertical="center"/>
    </xf>
    <xf numFmtId="0" fontId="1" fillId="0" borderId="12" xfId="0" applyFont="1" applyBorder="1"/>
    <xf numFmtId="0" fontId="1" fillId="0" borderId="13" xfId="0" applyFont="1" applyBorder="1"/>
    <xf numFmtId="0" fontId="19" fillId="0" borderId="15" xfId="0" applyFont="1" applyBorder="1" applyAlignment="1">
      <alignment horizontal="center" vertical="center"/>
    </xf>
    <xf numFmtId="0" fontId="18" fillId="0" borderId="14" xfId="0" applyFont="1" applyBorder="1" applyAlignment="1">
      <alignment horizontal="center" vertical="center"/>
    </xf>
    <xf numFmtId="0" fontId="18" fillId="0" borderId="9" xfId="0" applyFont="1" applyBorder="1" applyAlignment="1">
      <alignment horizontal="center" vertical="center" shrinkToFit="1"/>
    </xf>
    <xf numFmtId="0" fontId="1" fillId="0" borderId="0" xfId="0" applyFont="1" applyBorder="1"/>
    <xf numFmtId="0" fontId="1" fillId="6" borderId="15" xfId="0" applyFont="1" applyFill="1" applyBorder="1"/>
    <xf numFmtId="0" fontId="1" fillId="0" borderId="16" xfId="0" applyFont="1" applyBorder="1"/>
    <xf numFmtId="0" fontId="1" fillId="6" borderId="16" xfId="0" applyFont="1" applyFill="1" applyBorder="1"/>
    <xf numFmtId="0" fontId="1" fillId="0" borderId="14" xfId="0" applyFont="1" applyBorder="1"/>
    <xf numFmtId="164" fontId="1" fillId="0" borderId="11" xfId="0" applyNumberFormat="1" applyFont="1" applyFill="1" applyBorder="1" applyAlignment="1">
      <alignment horizontal="center"/>
    </xf>
    <xf numFmtId="0" fontId="2" fillId="0" borderId="17" xfId="0" applyFont="1" applyBorder="1" applyAlignment="1">
      <alignment horizontal="center" vertical="center" wrapText="1" readingOrder="2"/>
    </xf>
    <xf numFmtId="0" fontId="2" fillId="0" borderId="18" xfId="0" applyFont="1" applyBorder="1" applyAlignment="1">
      <alignment horizontal="center" vertical="center" wrapText="1" readingOrder="2"/>
    </xf>
    <xf numFmtId="0" fontId="2" fillId="0" borderId="19" xfId="0" applyFont="1" applyBorder="1" applyAlignment="1">
      <alignment horizontal="center" vertical="center" wrapText="1" readingOrder="2"/>
    </xf>
    <xf numFmtId="0" fontId="2" fillId="0" borderId="20" xfId="0" applyFont="1" applyBorder="1" applyAlignment="1">
      <alignment horizontal="center" vertical="center" wrapText="1" readingOrder="2"/>
    </xf>
    <xf numFmtId="0" fontId="2" fillId="0" borderId="21" xfId="0" applyFont="1" applyBorder="1" applyAlignment="1">
      <alignment horizontal="center" vertical="center" wrapText="1" readingOrder="2"/>
    </xf>
    <xf numFmtId="0" fontId="2" fillId="0" borderId="22" xfId="0" applyFont="1" applyBorder="1" applyAlignment="1">
      <alignment horizontal="center" vertical="center" wrapText="1" readingOrder="2"/>
    </xf>
    <xf numFmtId="0" fontId="20" fillId="0" borderId="23" xfId="0" applyFont="1" applyBorder="1" applyAlignment="1">
      <alignment vertical="center" wrapText="1"/>
    </xf>
    <xf numFmtId="0" fontId="2" fillId="0" borderId="24" xfId="0" applyFont="1" applyBorder="1" applyAlignment="1">
      <alignment horizontal="center" vertical="center" wrapText="1" readingOrder="2"/>
    </xf>
    <xf numFmtId="0" fontId="21" fillId="0" borderId="0" xfId="0" applyFont="1"/>
    <xf numFmtId="0" fontId="1" fillId="0" borderId="25" xfId="0" applyFont="1" applyBorder="1"/>
    <xf numFmtId="0" fontId="1" fillId="0" borderId="26" xfId="0" applyFont="1" applyBorder="1"/>
    <xf numFmtId="0" fontId="1" fillId="6" borderId="28" xfId="0" applyFont="1" applyFill="1" applyBorder="1"/>
    <xf numFmtId="0" fontId="2" fillId="0" borderId="29" xfId="0" applyFont="1" applyBorder="1"/>
    <xf numFmtId="0" fontId="1" fillId="0" borderId="28" xfId="0" applyFont="1" applyBorder="1"/>
    <xf numFmtId="2" fontId="1" fillId="0" borderId="25" xfId="0" applyNumberFormat="1" applyFont="1" applyBorder="1"/>
    <xf numFmtId="0" fontId="19" fillId="0" borderId="30" xfId="0" applyFont="1" applyBorder="1" applyAlignment="1">
      <alignment horizontal="center" vertical="center"/>
    </xf>
    <xf numFmtId="0" fontId="2" fillId="0" borderId="26" xfId="0" applyFont="1" applyBorder="1"/>
    <xf numFmtId="0" fontId="1" fillId="0" borderId="29" xfId="0" applyFont="1" applyBorder="1" applyAlignment="1">
      <alignment horizontal="center"/>
    </xf>
    <xf numFmtId="0" fontId="1" fillId="6" borderId="25" xfId="0" applyFont="1" applyFill="1" applyBorder="1"/>
    <xf numFmtId="2" fontId="1" fillId="0" borderId="29" xfId="0" applyNumberFormat="1" applyFont="1" applyBorder="1" applyAlignment="1">
      <alignment horizontal="center" vertical="center"/>
    </xf>
    <xf numFmtId="0" fontId="1" fillId="0" borderId="27" xfId="0" applyFont="1" applyBorder="1"/>
    <xf numFmtId="0" fontId="1" fillId="0" borderId="28" xfId="0" applyFont="1" applyBorder="1" applyAlignment="1">
      <alignment horizontal="center"/>
    </xf>
    <xf numFmtId="2" fontId="1" fillId="0" borderId="25" xfId="0" applyNumberFormat="1" applyFont="1" applyBorder="1" applyAlignment="1">
      <alignment horizontal="center"/>
    </xf>
    <xf numFmtId="2" fontId="1" fillId="0" borderId="26" xfId="0" applyNumberFormat="1" applyFont="1" applyBorder="1" applyAlignment="1">
      <alignment horizontal="center" vertical="center"/>
    </xf>
    <xf numFmtId="0" fontId="18" fillId="0" borderId="31" xfId="0" applyFont="1" applyBorder="1" applyAlignment="1">
      <alignment horizontal="center" vertical="center"/>
    </xf>
    <xf numFmtId="0" fontId="19" fillId="0" borderId="32" xfId="0" applyFont="1" applyBorder="1" applyAlignment="1">
      <alignment horizontal="center" vertical="center"/>
    </xf>
    <xf numFmtId="0" fontId="18" fillId="0" borderId="33" xfId="0" applyFont="1" applyBorder="1" applyAlignment="1">
      <alignment horizontal="center" vertical="center" shrinkToFit="1"/>
    </xf>
    <xf numFmtId="0" fontId="1" fillId="6" borderId="34" xfId="0" applyFont="1" applyFill="1" applyBorder="1"/>
    <xf numFmtId="0" fontId="1" fillId="0" borderId="35" xfId="0" applyFont="1" applyBorder="1"/>
    <xf numFmtId="0" fontId="1" fillId="6" borderId="36" xfId="0" applyFont="1" applyFill="1" applyBorder="1"/>
    <xf numFmtId="0" fontId="1" fillId="0" borderId="37" xfId="0" applyFont="1" applyBorder="1"/>
    <xf numFmtId="0" fontId="22" fillId="6" borderId="38" xfId="0" applyFont="1" applyFill="1" applyBorder="1" applyAlignment="1">
      <alignment horizontal="center"/>
    </xf>
    <xf numFmtId="0" fontId="2" fillId="0" borderId="39" xfId="0" applyFont="1" applyBorder="1"/>
    <xf numFmtId="0" fontId="2" fillId="0" borderId="4" xfId="0" applyFont="1" applyBorder="1"/>
    <xf numFmtId="0" fontId="2" fillId="0" borderId="40" xfId="0" applyFont="1" applyBorder="1" applyAlignment="1">
      <alignment horizontal="right" readingOrder="2"/>
    </xf>
    <xf numFmtId="0" fontId="2" fillId="0" borderId="41" xfId="0" applyFont="1" applyBorder="1" applyAlignment="1">
      <alignment horizontal="right" readingOrder="2"/>
    </xf>
    <xf numFmtId="0" fontId="2" fillId="0" borderId="42" xfId="0" applyFont="1" applyBorder="1"/>
    <xf numFmtId="0" fontId="1" fillId="0" borderId="2" xfId="0" applyFont="1" applyBorder="1"/>
    <xf numFmtId="0" fontId="1" fillId="6" borderId="2" xfId="0" applyFont="1" applyFill="1" applyBorder="1"/>
    <xf numFmtId="2" fontId="2" fillId="6" borderId="10" xfId="0" applyNumberFormat="1" applyFont="1" applyFill="1" applyBorder="1"/>
    <xf numFmtId="2" fontId="2" fillId="0" borderId="12" xfId="0" applyNumberFormat="1" applyFont="1" applyBorder="1"/>
    <xf numFmtId="2" fontId="1" fillId="0" borderId="11" xfId="0" applyNumberFormat="1" applyFont="1" applyBorder="1" applyAlignment="1">
      <alignment horizontal="center"/>
    </xf>
    <xf numFmtId="0" fontId="22" fillId="0" borderId="10" xfId="0" applyFont="1" applyBorder="1"/>
    <xf numFmtId="1" fontId="22" fillId="0" borderId="11" xfId="0" applyNumberFormat="1" applyFont="1" applyBorder="1" applyAlignment="1">
      <alignment horizontal="center"/>
    </xf>
    <xf numFmtId="2" fontId="1" fillId="0" borderId="11" xfId="0" applyNumberFormat="1" applyFont="1" applyFill="1" applyBorder="1" applyAlignment="1">
      <alignment horizontal="center"/>
    </xf>
    <xf numFmtId="0" fontId="1" fillId="0" borderId="43" xfId="0" applyFont="1" applyBorder="1"/>
    <xf numFmtId="2" fontId="1" fillId="0" borderId="44" xfId="0" applyNumberFormat="1" applyFont="1" applyFill="1" applyBorder="1" applyAlignment="1">
      <alignment horizontal="center"/>
    </xf>
    <xf numFmtId="1" fontId="25" fillId="0" borderId="9" xfId="0" applyNumberFormat="1" applyFont="1" applyBorder="1" applyAlignment="1">
      <alignment horizontal="center" vertical="center"/>
    </xf>
    <xf numFmtId="0" fontId="2" fillId="0" borderId="15" xfId="0" applyFont="1" applyBorder="1" applyAlignment="1">
      <alignment horizontal="right"/>
    </xf>
    <xf numFmtId="0" fontId="2" fillId="0" borderId="16" xfId="0" applyFont="1" applyBorder="1" applyAlignment="1">
      <alignment horizontal="right"/>
    </xf>
    <xf numFmtId="0" fontId="2" fillId="0" borderId="14" xfId="0" applyFont="1" applyBorder="1" applyAlignment="1">
      <alignment horizontal="right"/>
    </xf>
    <xf numFmtId="0" fontId="4" fillId="2" borderId="1"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12" fillId="2" borderId="2"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6" fillId="0" borderId="0" xfId="0" applyFont="1" applyAlignment="1">
      <alignment horizontal="center" vertical="center"/>
    </xf>
    <xf numFmtId="0" fontId="27" fillId="0" borderId="0" xfId="0" applyFont="1" applyAlignment="1">
      <alignment horizontal="center"/>
    </xf>
    <xf numFmtId="0" fontId="19" fillId="0" borderId="0" xfId="0" applyFont="1" applyAlignment="1">
      <alignment horizontal="center"/>
    </xf>
  </cellXfs>
  <cellStyles count="2">
    <cellStyle name="Normal" xfId="0" builtinId="0"/>
    <cellStyle name="Normal 2" xfId="1"/>
  </cellStyles>
  <dxfs count="0"/>
  <tableStyles count="0" defaultTableStyle="TableStyleMedium2" defaultPivotStyle="PivotStyleLight16"/>
  <colors>
    <mruColors>
      <color rgb="FF00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514350</xdr:colOff>
      <xdr:row>4</xdr:row>
      <xdr:rowOff>85725</xdr:rowOff>
    </xdr:from>
    <xdr:to>
      <xdr:col>21</xdr:col>
      <xdr:colOff>190500</xdr:colOff>
      <xdr:row>19</xdr:row>
      <xdr:rowOff>112058</xdr:rowOff>
    </xdr:to>
    <xdr:pic>
      <xdr:nvPicPr>
        <xdr:cNvPr id="2" name="Picture 3" descr="cast_ipe"/>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5386"/>
        <a:stretch/>
      </xdr:blipFill>
      <xdr:spPr bwMode="auto">
        <a:xfrm>
          <a:off x="143065500" y="1076325"/>
          <a:ext cx="5162550" cy="28838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2</xdr:row>
      <xdr:rowOff>9525</xdr:rowOff>
    </xdr:from>
    <xdr:to>
      <xdr:col>0</xdr:col>
      <xdr:colOff>371475</xdr:colOff>
      <xdr:row>3</xdr:row>
      <xdr:rowOff>9525</xdr:rowOff>
    </xdr:to>
    <xdr:pic>
      <xdr:nvPicPr>
        <xdr:cNvPr id="7" name="Picture 6"/>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1235775725" y="381000"/>
          <a:ext cx="76200" cy="257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queryTables/queryTable1.xml><?xml version="1.0" encoding="utf-8"?>
<queryTable xmlns="http://schemas.openxmlformats.org/spreadsheetml/2006/main" name="1" connectionId="2"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1" connectionId="1"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1" connectionId="3"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1" connectionId="4"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3.xml"/></Relationships>
</file>

<file path=xl/worksheets/_rels/sheet7.xml.rels><?xml version="1.0" encoding="UTF-8" standalone="yes"?>
<Relationships xmlns="http://schemas.openxmlformats.org/package/2006/relationships"><Relationship Id="rId2" Type="http://schemas.openxmlformats.org/officeDocument/2006/relationships/queryTable" Target="../queryTables/queryTable4.xml"/><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sheetPr>
  <dimension ref="A1:J17"/>
  <sheetViews>
    <sheetView workbookViewId="0">
      <selection activeCell="C3" sqref="C3"/>
    </sheetView>
  </sheetViews>
  <sheetFormatPr defaultColWidth="12.875" defaultRowHeight="27" customHeight="1"/>
  <cols>
    <col min="1" max="1" width="12.875" style="1"/>
    <col min="2" max="2" width="18.25" style="1" bestFit="1" customWidth="1"/>
    <col min="3" max="3" width="13.5" style="1" customWidth="1"/>
    <col min="4" max="4" width="12.875" style="1"/>
    <col min="5" max="5" width="13.375" style="1" customWidth="1"/>
    <col min="6" max="9" width="12.875" style="1"/>
    <col min="10" max="10" width="12.875" style="1" hidden="1" customWidth="1"/>
    <col min="11" max="16384" width="12.875" style="1"/>
  </cols>
  <sheetData>
    <row r="1" spans="1:10" s="31" customFormat="1" ht="24.75" customHeight="1">
      <c r="A1" s="32">
        <v>0.65</v>
      </c>
      <c r="B1" s="33" t="s">
        <v>69</v>
      </c>
      <c r="C1" s="34">
        <v>0.8</v>
      </c>
      <c r="D1" s="33"/>
      <c r="E1" s="35" t="s">
        <v>68</v>
      </c>
    </row>
    <row r="2" spans="1:10" s="31" customFormat="1" ht="9" customHeight="1"/>
    <row r="3" spans="1:10" ht="27" customHeight="1">
      <c r="A3" s="17"/>
      <c r="B3" s="18" t="s">
        <v>0</v>
      </c>
    </row>
    <row r="4" spans="1:10" ht="27" customHeight="1">
      <c r="A4" s="21">
        <v>7</v>
      </c>
      <c r="B4" s="22" t="s">
        <v>61</v>
      </c>
    </row>
    <row r="5" spans="1:10" ht="27" customHeight="1">
      <c r="A5" s="21">
        <v>5</v>
      </c>
      <c r="B5" s="22" t="s">
        <v>62</v>
      </c>
      <c r="J5" s="1" t="s">
        <v>64</v>
      </c>
    </row>
    <row r="6" spans="1:10" ht="27" customHeight="1">
      <c r="A6" s="21" t="s">
        <v>65</v>
      </c>
      <c r="B6" s="22" t="s">
        <v>63</v>
      </c>
      <c r="J6" s="1" t="s">
        <v>65</v>
      </c>
    </row>
    <row r="7" spans="1:10" ht="27" customHeight="1">
      <c r="A7" s="26">
        <f>IF(A6="دارد",(A1+((A5/2)*C1)),((A5/2)*C1))</f>
        <v>2</v>
      </c>
      <c r="B7" s="27" t="s">
        <v>84</v>
      </c>
    </row>
    <row r="8" spans="1:10" ht="27" customHeight="1">
      <c r="A8" s="23" t="s">
        <v>67</v>
      </c>
      <c r="B8" s="36">
        <f>(A7*A4*A4)/8</f>
        <v>12.25</v>
      </c>
    </row>
    <row r="9" spans="1:10" ht="27" customHeight="1">
      <c r="A9" s="21" t="s">
        <v>58</v>
      </c>
      <c r="B9" s="22" t="s">
        <v>57</v>
      </c>
      <c r="J9" s="1" t="s">
        <v>58</v>
      </c>
    </row>
    <row r="10" spans="1:10" ht="27" customHeight="1">
      <c r="A10" s="23" t="s">
        <v>66</v>
      </c>
      <c r="B10" s="24" t="str">
        <f>IF(A9="فشرده","0.66","0.60")</f>
        <v>0.66</v>
      </c>
      <c r="J10" s="1" t="s">
        <v>59</v>
      </c>
    </row>
    <row r="11" spans="1:10" ht="27" customHeight="1">
      <c r="A11" s="23" t="s">
        <v>56</v>
      </c>
      <c r="B11" s="24">
        <f>B10*2400</f>
        <v>1584</v>
      </c>
    </row>
    <row r="12" spans="1:10" ht="27" customHeight="1">
      <c r="A12" s="23" t="s">
        <v>60</v>
      </c>
      <c r="B12" s="25">
        <f>(B8*10^5)/B11</f>
        <v>773.35858585858591</v>
      </c>
    </row>
    <row r="13" spans="1:10" ht="27" hidden="1" customHeight="1">
      <c r="A13" s="19">
        <f>MIN('IPE '!U3:U20)</f>
        <v>13</v>
      </c>
      <c r="B13" s="20" t="s">
        <v>70</v>
      </c>
    </row>
    <row r="14" spans="1:10" ht="27" hidden="1" customHeight="1">
      <c r="A14" s="19">
        <f>MIN('2IPE '!U3:U20)</f>
        <v>10</v>
      </c>
      <c r="B14" s="20" t="s">
        <v>71</v>
      </c>
    </row>
    <row r="15" spans="1:10" ht="27" customHeight="1">
      <c r="A15" s="28">
        <f>(VLOOKUP(A13,'IPE '!A3:S20,3))/10</f>
        <v>36</v>
      </c>
      <c r="B15" s="29" t="s">
        <v>72</v>
      </c>
    </row>
    <row r="16" spans="1:10" ht="27" customHeight="1">
      <c r="A16" s="28">
        <f>(VLOOKUP(A14,'2IPE '!A3:S20,3))/10</f>
        <v>27</v>
      </c>
      <c r="B16" s="30" t="s">
        <v>73</v>
      </c>
    </row>
    <row r="17" s="16" customFormat="1" ht="27" customHeight="1"/>
  </sheetData>
  <protectedRanges>
    <protectedRange sqref="C1 A1:A6 A9" name="Range2"/>
  </protectedRanges>
  <dataValidations count="2">
    <dataValidation type="list" allowBlank="1" showInputMessage="1" showErrorMessage="1" promptTitle="فشردگی مقطع" sqref="A9">
      <formula1>$J$9:$J$10</formula1>
    </dataValidation>
    <dataValidation type="list" allowBlank="1" showInputMessage="1" showErrorMessage="1" promptTitle="وجود ، یا عدم وجود دیوار روی تیر" sqref="A6">
      <formula1>$J$5:$J$6</formula1>
    </dataValidation>
  </dataValidations>
  <pageMargins left="0.25" right="0.25" top="0.75" bottom="0.75" header="0.3" footer="0.3"/>
  <pageSetup paperSize="9" orientation="portrait" horizontalDpi="30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G17"/>
  <sheetViews>
    <sheetView showGridLines="0" showRowColHeaders="0" tabSelected="1" zoomScaleNormal="100" workbookViewId="0">
      <selection activeCell="N16" sqref="N16"/>
    </sheetView>
  </sheetViews>
  <sheetFormatPr defaultRowHeight="14.25"/>
  <sheetData>
    <row r="3" spans="2:7">
      <c r="B3" s="92" t="s">
        <v>127</v>
      </c>
      <c r="C3" s="92"/>
      <c r="D3" s="92"/>
      <c r="E3" s="92"/>
      <c r="F3" s="92"/>
      <c r="G3" s="92"/>
    </row>
    <row r="4" spans="2:7">
      <c r="B4" s="92"/>
      <c r="C4" s="92"/>
      <c r="D4" s="92"/>
      <c r="E4" s="92"/>
      <c r="F4" s="92"/>
      <c r="G4" s="92"/>
    </row>
    <row r="5" spans="2:7">
      <c r="B5" s="92"/>
      <c r="C5" s="92"/>
      <c r="D5" s="92"/>
      <c r="E5" s="92"/>
      <c r="F5" s="92"/>
      <c r="G5" s="92"/>
    </row>
    <row r="7" spans="2:7">
      <c r="C7" s="93" t="s">
        <v>128</v>
      </c>
      <c r="D7" s="93"/>
      <c r="E7" s="93"/>
      <c r="F7" s="93"/>
    </row>
    <row r="8" spans="2:7" ht="23.25" customHeight="1">
      <c r="C8" s="93"/>
      <c r="D8" s="93"/>
      <c r="E8" s="93"/>
      <c r="F8" s="93"/>
    </row>
    <row r="11" spans="2:7">
      <c r="C11" s="93" t="s">
        <v>129</v>
      </c>
      <c r="D11" s="93"/>
      <c r="E11" s="93"/>
      <c r="F11" s="93"/>
    </row>
    <row r="12" spans="2:7">
      <c r="C12" s="93"/>
      <c r="D12" s="93"/>
      <c r="E12" s="93"/>
      <c r="F12" s="93"/>
    </row>
    <row r="13" spans="2:7" ht="36">
      <c r="C13" s="93" t="s">
        <v>130</v>
      </c>
      <c r="D13" s="93"/>
      <c r="E13" s="93"/>
      <c r="F13" s="93"/>
    </row>
    <row r="14" spans="2:7" ht="35.25" customHeight="1">
      <c r="C14" s="93" t="s">
        <v>131</v>
      </c>
      <c r="D14" s="93"/>
      <c r="E14" s="93"/>
      <c r="F14" s="93"/>
    </row>
    <row r="17" spans="3:6" ht="25.5">
      <c r="C17" s="94" t="s">
        <v>132</v>
      </c>
      <c r="D17" s="94"/>
      <c r="E17" s="94"/>
      <c r="F17" s="94"/>
    </row>
  </sheetData>
  <mergeCells count="6">
    <mergeCell ref="C17:F17"/>
    <mergeCell ref="B3:G5"/>
    <mergeCell ref="C7:F8"/>
    <mergeCell ref="C11:F12"/>
    <mergeCell ref="C13:F13"/>
    <mergeCell ref="C14:F14"/>
  </mergeCells>
  <pageMargins left="0.7" right="0.7" top="0.75" bottom="0.75"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sheetPr>
  <dimension ref="A1:J38"/>
  <sheetViews>
    <sheetView topLeftCell="A12" workbookViewId="0">
      <selection activeCell="B37" sqref="B37"/>
    </sheetView>
  </sheetViews>
  <sheetFormatPr defaultColWidth="12.875" defaultRowHeight="27" customHeight="1"/>
  <cols>
    <col min="1" max="1" width="13.625" style="1" bestFit="1" customWidth="1"/>
    <col min="2" max="2" width="25.625" style="1" bestFit="1" customWidth="1"/>
    <col min="3" max="3" width="13.5" style="1" customWidth="1"/>
    <col min="4" max="4" width="12.875" style="1"/>
    <col min="5" max="5" width="13.375" style="1" customWidth="1"/>
    <col min="6" max="9" width="12.875" style="1"/>
    <col min="10" max="10" width="13.125" style="1" hidden="1" customWidth="1"/>
    <col min="11" max="16384" width="12.875" style="1"/>
  </cols>
  <sheetData>
    <row r="1" spans="1:2" s="31" customFormat="1" ht="24.75" customHeight="1">
      <c r="A1" s="64">
        <v>0.8</v>
      </c>
      <c r="B1" s="65" t="s">
        <v>68</v>
      </c>
    </row>
    <row r="2" spans="1:2" s="31" customFormat="1" ht="24.75" customHeight="1">
      <c r="A2" s="66">
        <v>0.65</v>
      </c>
      <c r="B2" s="67" t="s">
        <v>69</v>
      </c>
    </row>
    <row r="3" spans="1:2" s="31" customFormat="1" ht="9" customHeight="1">
      <c r="A3" s="46"/>
      <c r="B3" s="47"/>
    </row>
    <row r="4" spans="1:2" ht="27" customHeight="1">
      <c r="A4" s="68"/>
      <c r="B4" s="69" t="s">
        <v>80</v>
      </c>
    </row>
    <row r="5" spans="1:2" ht="27" customHeight="1">
      <c r="A5" s="48">
        <v>2.8</v>
      </c>
      <c r="B5" s="49" t="s">
        <v>81</v>
      </c>
    </row>
    <row r="6" spans="1:2" ht="27" customHeight="1">
      <c r="A6" s="48">
        <v>40.28</v>
      </c>
      <c r="B6" s="49" t="s">
        <v>82</v>
      </c>
    </row>
    <row r="7" spans="1:2" ht="27" customHeight="1">
      <c r="A7" s="48">
        <f>5.25*(9.9/2)</f>
        <v>25.987500000000001</v>
      </c>
      <c r="B7" s="49" t="s">
        <v>83</v>
      </c>
    </row>
    <row r="8" spans="1:2" ht="27" customHeight="1">
      <c r="A8" s="48">
        <v>0</v>
      </c>
      <c r="B8" s="49" t="s">
        <v>111</v>
      </c>
    </row>
    <row r="9" spans="1:2" ht="27" customHeight="1">
      <c r="A9" s="50">
        <f>A7*A1+A8*A2+A6</f>
        <v>61.070000000000007</v>
      </c>
      <c r="B9" s="49" t="s">
        <v>85</v>
      </c>
    </row>
    <row r="10" spans="1:2" ht="27" customHeight="1">
      <c r="A10" s="48">
        <v>1100</v>
      </c>
      <c r="B10" s="49" t="s">
        <v>86</v>
      </c>
    </row>
    <row r="11" spans="1:2" ht="27" customHeight="1">
      <c r="A11" s="51">
        <f>(A9*1000)/A10</f>
        <v>55.518181818181823</v>
      </c>
      <c r="B11" s="49" t="s">
        <v>87</v>
      </c>
    </row>
    <row r="12" spans="1:2" ht="27" customHeight="1">
      <c r="A12" s="52">
        <f>IF(A20=J32,(VLOOKUP((MIN('2IPE '!W3:W20)),'2IPE '!A3:S20,3))/10,(VLOOKUP((MIN('2IPE '!V3:V20)),'2IPE '!A3:S20,3))/10)</f>
        <v>16</v>
      </c>
      <c r="B12" s="49" t="s">
        <v>88</v>
      </c>
    </row>
    <row r="13" spans="1:2" ht="27" hidden="1" customHeight="1">
      <c r="A13" s="51">
        <f>A11-(2*(A22*A23))</f>
        <v>36.31818181818182</v>
      </c>
      <c r="B13" s="53"/>
    </row>
    <row r="14" spans="1:2" ht="27" hidden="1" customHeight="1">
      <c r="A14" s="46">
        <f>(VLOOKUP((A12*10),'2IPE '!C3:S20,9))/2</f>
        <v>20.100000000000001</v>
      </c>
      <c r="B14" s="47" t="s">
        <v>104</v>
      </c>
    </row>
    <row r="15" spans="1:2" ht="27" hidden="1" customHeight="1">
      <c r="A15" s="46">
        <f>(VLOOKUP((A12*10),'2IPE '!C3:S20,11))</f>
        <v>1738</v>
      </c>
      <c r="B15" s="47" t="s">
        <v>105</v>
      </c>
    </row>
    <row r="16" spans="1:2" ht="27" hidden="1" customHeight="1">
      <c r="A16" s="46">
        <f>(VLOOKUP((A12*10),'2IPE '!C3:S20,13))</f>
        <v>68.3</v>
      </c>
      <c r="B16" s="47" t="s">
        <v>106</v>
      </c>
    </row>
    <row r="17" spans="1:10" ht="27" customHeight="1">
      <c r="A17" s="48" t="s">
        <v>94</v>
      </c>
      <c r="B17" s="49" t="s">
        <v>93</v>
      </c>
      <c r="J17" s="45" t="s">
        <v>91</v>
      </c>
    </row>
    <row r="18" spans="1:10" ht="27" customHeight="1">
      <c r="A18" s="48">
        <v>19.25</v>
      </c>
      <c r="B18" s="49" t="s">
        <v>107</v>
      </c>
      <c r="J18" s="1" t="s">
        <v>94</v>
      </c>
    </row>
    <row r="19" spans="1:10" ht="27" customHeight="1">
      <c r="A19" s="50">
        <f>IF(A17="a1",(VLOOKUP((A12*10),'2IPE '!C3:S20,16))/10,IF(A17="جوش مستقیم",VLOOKUP((A12*10),'2IPE '!C3:S20,3)/10,(A18)))</f>
        <v>8.1999999999999993</v>
      </c>
      <c r="B19" s="54" t="str">
        <f>IF(A17="a1",":فاصله مقاطع بر طبق جدول اشتال","فاصله دو مقطع :")</f>
        <v>فاصله دو مقطع :</v>
      </c>
      <c r="J19" s="1" t="s">
        <v>92</v>
      </c>
    </row>
    <row r="20" spans="1:10" ht="27" customHeight="1">
      <c r="A20" s="48" t="s">
        <v>96</v>
      </c>
      <c r="B20" s="54" t="s">
        <v>95</v>
      </c>
    </row>
    <row r="21" spans="1:10" ht="27" hidden="1" customHeight="1">
      <c r="A21" s="55"/>
      <c r="B21" s="56" t="s">
        <v>101</v>
      </c>
    </row>
    <row r="22" spans="1:10" ht="27" customHeight="1">
      <c r="A22" s="55">
        <v>12</v>
      </c>
      <c r="B22" s="56" t="s">
        <v>102</v>
      </c>
    </row>
    <row r="23" spans="1:10" ht="27" customHeight="1">
      <c r="A23" s="55">
        <v>0.8</v>
      </c>
      <c r="B23" s="56" t="s">
        <v>103</v>
      </c>
    </row>
    <row r="24" spans="1:10" ht="27" hidden="1" customHeight="1">
      <c r="A24" s="46" t="str">
        <f>IF(A20=J31,(VLOOKUP((A12*10),'2IPE '!C3:S20,11)),"")</f>
        <v/>
      </c>
      <c r="B24" s="56"/>
    </row>
    <row r="25" spans="1:10" ht="27" hidden="1" customHeight="1">
      <c r="A25" s="46">
        <f>IF(A20=J32,((VLOOKUP((A12*10),'2IPE '!C3:S20,11))+2*(((A22*A23*A23*A23)/12)+((A22*A23)*(((A12/2)+(A23/2))^2)))),"")</f>
        <v>3093.7759999999998</v>
      </c>
      <c r="B25" s="56"/>
    </row>
    <row r="26" spans="1:10" ht="27" hidden="1" customHeight="1">
      <c r="A26" s="46" t="str">
        <f>IF(A20=J33,(VLOOKUP((A12*10),'2IPE '!C3:S20,11)),"")</f>
        <v/>
      </c>
      <c r="B26" s="56"/>
    </row>
    <row r="27" spans="1:10" ht="27" hidden="1" customHeight="1">
      <c r="A27" s="57" t="str">
        <f>IF(A20=J31,2*(A16+A14*(A12/4)^2),"")</f>
        <v/>
      </c>
      <c r="B27" s="56"/>
    </row>
    <row r="28" spans="1:10" ht="27" hidden="1" customHeight="1">
      <c r="A28" s="46">
        <f>IF(A20=J32,2*(A16+A14*(A19/2)^2)+2*(A23*A22^3),"")</f>
        <v>3577.1620000000003</v>
      </c>
      <c r="B28" s="56"/>
    </row>
    <row r="29" spans="1:10" ht="27" hidden="1" customHeight="1">
      <c r="A29" s="46" t="str">
        <f>IF(A20=J33,(2*(A16+A14*((A19/2)^2))),"")</f>
        <v/>
      </c>
      <c r="B29" s="56"/>
    </row>
    <row r="30" spans="1:10" ht="27" customHeight="1">
      <c r="A30" s="58">
        <f>MAX(A24:A26)</f>
        <v>3093.7759999999998</v>
      </c>
      <c r="B30" s="56" t="s">
        <v>98</v>
      </c>
    </row>
    <row r="31" spans="1:10" ht="27" customHeight="1">
      <c r="A31" s="59">
        <f>IF(A20=J32,SQRT(A30/(A14*2+2*(A22*A23))),SQRT(A30/(2*A14)))</f>
        <v>7.2169086902752921</v>
      </c>
      <c r="B31" s="56" t="s">
        <v>99</v>
      </c>
      <c r="J31" s="1" t="s">
        <v>94</v>
      </c>
    </row>
    <row r="32" spans="1:10" ht="27" customHeight="1">
      <c r="A32" s="59">
        <f>MAX(A27:A29)</f>
        <v>3577.1620000000003</v>
      </c>
      <c r="B32" s="56" t="s">
        <v>100</v>
      </c>
      <c r="J32" s="1" t="s">
        <v>96</v>
      </c>
    </row>
    <row r="33" spans="1:10" ht="27" customHeight="1">
      <c r="A33" s="59">
        <f>IF(A20=J32,SQRT(A32/(A14*2+2*(A22*A23))),SQRT(A32/(2*A14)))</f>
        <v>7.7602565995965938</v>
      </c>
      <c r="B33" s="56" t="s">
        <v>109</v>
      </c>
      <c r="J33" s="1" t="s">
        <v>97</v>
      </c>
    </row>
    <row r="34" spans="1:10" ht="27" customHeight="1">
      <c r="A34" s="59">
        <f>(A5*100)/(MIN(A31,A33))</f>
        <v>38.797775060850782</v>
      </c>
      <c r="B34" s="60" t="str">
        <f>"=λ"</f>
        <v>=λ</v>
      </c>
    </row>
    <row r="35" spans="1:10" ht="27" customHeight="1">
      <c r="A35" s="59" t="str">
        <f>IF(A20=J33,SQRT(((A5*100)/A31)^2+((A5*100)/A33)^2),"---")</f>
        <v>---</v>
      </c>
      <c r="B35" s="60" t="str">
        <f>"=λef"</f>
        <v>=λef</v>
      </c>
    </row>
    <row r="36" spans="1:10" ht="27" customHeight="1">
      <c r="A36" s="52">
        <f>VLOOKUP((MAX(A34:A35)),'Tanesh Mojaz Sotun'!A4:B203,2)</f>
        <v>1297</v>
      </c>
      <c r="B36" s="61" t="s">
        <v>110</v>
      </c>
    </row>
    <row r="37" spans="1:10" s="31" customFormat="1" ht="27" customHeight="1" thickBot="1">
      <c r="A37" s="62">
        <f>A12</f>
        <v>16</v>
      </c>
      <c r="B37" s="63" t="s">
        <v>73</v>
      </c>
    </row>
    <row r="38" spans="1:10" s="31" customFormat="1" ht="27" customHeight="1"/>
  </sheetData>
  <protectedRanges>
    <protectedRange sqref="A10 A17:A18 A20:A23 A1:A8" name="Range1"/>
  </protectedRanges>
  <dataValidations count="2">
    <dataValidation type="list" allowBlank="1" showInputMessage="1" showErrorMessage="1" promptTitle="فشردگی مقطع" sqref="A17">
      <formula1>$J$17:$J$19</formula1>
    </dataValidation>
    <dataValidation type="list" allowBlank="1" showInputMessage="1" showErrorMessage="1" promptTitle="توضیح" prompt="نوع اتصال دو مقطع را از لیست انتخاب کنید" sqref="A20">
      <formula1>$J$31:$J$33</formula1>
    </dataValidation>
  </dataValidations>
  <pageMargins left="0.25" right="0.25"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sheetPr>
  <dimension ref="A1:K18"/>
  <sheetViews>
    <sheetView workbookViewId="0">
      <selection activeCell="G7" sqref="G7"/>
    </sheetView>
  </sheetViews>
  <sheetFormatPr defaultColWidth="12.875" defaultRowHeight="27" customHeight="1"/>
  <cols>
    <col min="1" max="1" width="12.875" style="1"/>
    <col min="2" max="2" width="18.25" style="1" bestFit="1" customWidth="1"/>
    <col min="3" max="3" width="13.5" style="1" customWidth="1"/>
    <col min="4" max="4" width="12.875" style="1"/>
    <col min="5" max="5" width="13.375" style="1" customWidth="1"/>
    <col min="6" max="9" width="12.875" style="1"/>
    <col min="10" max="10" width="12.875" style="1" hidden="1" customWidth="1"/>
    <col min="11" max="11" width="0" style="1" hidden="1" customWidth="1"/>
    <col min="12" max="16384" width="12.875" style="1"/>
  </cols>
  <sheetData>
    <row r="1" spans="1:11" s="31" customFormat="1" ht="9" customHeight="1"/>
    <row r="2" spans="1:11" ht="27" customHeight="1">
      <c r="A2" s="17"/>
      <c r="B2" s="70" t="s">
        <v>74</v>
      </c>
      <c r="C2" s="85" t="s">
        <v>116</v>
      </c>
      <c r="D2" s="86"/>
      <c r="E2" s="87"/>
    </row>
    <row r="3" spans="1:11" ht="27" customHeight="1">
      <c r="A3" s="21">
        <v>0</v>
      </c>
      <c r="B3" s="71" t="s">
        <v>75</v>
      </c>
      <c r="C3" s="74" t="s">
        <v>126</v>
      </c>
      <c r="D3" s="74" t="s">
        <v>112</v>
      </c>
      <c r="E3" s="74" t="s">
        <v>117</v>
      </c>
    </row>
    <row r="4" spans="1:11" ht="27" customHeight="1">
      <c r="A4" s="21">
        <v>6.26</v>
      </c>
      <c r="B4" s="71" t="s">
        <v>76</v>
      </c>
      <c r="C4" s="75">
        <v>2.8</v>
      </c>
      <c r="D4" s="75">
        <f>6.17/2</f>
        <v>3.085</v>
      </c>
      <c r="E4" s="74">
        <f>D4+D5+D6+D7</f>
        <v>17.91</v>
      </c>
      <c r="K4" s="1">
        <v>1</v>
      </c>
    </row>
    <row r="5" spans="1:11" ht="27" customHeight="1">
      <c r="A5" s="21">
        <v>0</v>
      </c>
      <c r="B5" s="71" t="s">
        <v>77</v>
      </c>
      <c r="C5" s="75">
        <v>6</v>
      </c>
      <c r="D5" s="75">
        <f>13.24/2</f>
        <v>6.62</v>
      </c>
      <c r="E5" s="74">
        <f>D5+D6+D7</f>
        <v>14.824999999999999</v>
      </c>
      <c r="K5" s="1">
        <v>2</v>
      </c>
    </row>
    <row r="6" spans="1:11" ht="27" customHeight="1">
      <c r="A6" s="21">
        <v>3.2</v>
      </c>
      <c r="B6" s="72" t="s">
        <v>78</v>
      </c>
      <c r="C6" s="75">
        <v>9.1999999999999993</v>
      </c>
      <c r="D6" s="75">
        <f>16.41/2</f>
        <v>8.2050000000000001</v>
      </c>
      <c r="E6" s="74">
        <f>D6+D7</f>
        <v>8.2050000000000001</v>
      </c>
      <c r="K6" s="1">
        <v>3</v>
      </c>
    </row>
    <row r="7" spans="1:11" ht="27" customHeight="1">
      <c r="A7" s="76">
        <f>SQRT((A4-A3)^2+(A6-A5)^2)</f>
        <v>7.0304765130110489</v>
      </c>
      <c r="B7" s="73" t="s">
        <v>113</v>
      </c>
      <c r="C7" s="75"/>
      <c r="D7" s="75"/>
      <c r="E7" s="74">
        <f>D7</f>
        <v>0</v>
      </c>
      <c r="K7" s="1">
        <v>4</v>
      </c>
    </row>
    <row r="8" spans="1:11" ht="27" customHeight="1">
      <c r="A8" s="21">
        <v>3</v>
      </c>
      <c r="B8" s="22" t="s">
        <v>115</v>
      </c>
      <c r="J8" s="1" t="s">
        <v>64</v>
      </c>
    </row>
    <row r="9" spans="1:11" ht="27" customHeight="1">
      <c r="A9" s="21"/>
      <c r="B9" s="22"/>
      <c r="J9" s="1" t="s">
        <v>65</v>
      </c>
    </row>
    <row r="10" spans="1:11" ht="27" customHeight="1">
      <c r="A10" s="77">
        <f>(INDEX(E4:E7,A8))/((A4-A3)/A7)</f>
        <v>9.2148657810312553</v>
      </c>
      <c r="B10" s="27" t="s">
        <v>114</v>
      </c>
    </row>
    <row r="11" spans="1:11" ht="27" customHeight="1">
      <c r="A11" s="23" t="s">
        <v>91</v>
      </c>
      <c r="B11" s="78">
        <f>(A10*1000)/1440</f>
        <v>6.3992123479383727</v>
      </c>
    </row>
    <row r="12" spans="1:11" ht="27" customHeight="1">
      <c r="A12" s="23" t="s">
        <v>118</v>
      </c>
      <c r="B12" s="36">
        <f>(A10*1000)/1850</f>
        <v>4.9810085302871654</v>
      </c>
    </row>
    <row r="13" spans="1:11" ht="27" customHeight="1">
      <c r="A13" s="79" t="s">
        <v>121</v>
      </c>
      <c r="B13" s="80">
        <f>(VLOOKUP((MIN('UNP  '!W10:W28)),'UNP  '!A10:T28,2))/10</f>
        <v>5</v>
      </c>
    </row>
    <row r="14" spans="1:11" ht="27" customHeight="1">
      <c r="A14" s="79" t="s">
        <v>120</v>
      </c>
      <c r="B14" s="80">
        <f>(VLOOKUP((MIN('UNP  '!X10:X28)),'UNP  '!A10:T28,2))/10</f>
        <v>5</v>
      </c>
    </row>
    <row r="15" spans="1:11" ht="27" customHeight="1">
      <c r="A15" s="23" t="s">
        <v>123</v>
      </c>
      <c r="B15" s="81">
        <f>(A7*100)/(MIN((VLOOKUP(B13*10,'UNP  '!B10:T28,13)),(VLOOKUP(B13*10,'UNP  '!B10:T28,16))))</f>
        <v>622.16606309832298</v>
      </c>
    </row>
    <row r="16" spans="1:11" ht="27" customHeight="1">
      <c r="A16" s="23" t="s">
        <v>124</v>
      </c>
      <c r="B16" s="81">
        <f>(A7*100)/(MIN((VLOOKUP(B14*10,'UNP  '!B10:T28,13)),(VLOOKUP(B13*10,'UNP  '!B10:T28,16))))</f>
        <v>622.16606309832298</v>
      </c>
    </row>
    <row r="17" spans="1:2" ht="27" hidden="1" customHeight="1">
      <c r="A17" s="23"/>
      <c r="B17" s="83">
        <f>IF(B15&lt;300,"NONE",(300*(MIN((VLOOKUP(B13*10,'UNP  '!B10:T28,13)),(VLOOKUP(B13*10,'UNP  '!B10:T28,16)))))/300)</f>
        <v>1.1299999999999999</v>
      </c>
    </row>
    <row r="18" spans="1:2" ht="27" customHeight="1">
      <c r="A18" s="82" t="s">
        <v>125</v>
      </c>
      <c r="B18" s="84">
        <f>ROUNDDOWN(B17,0)</f>
        <v>1</v>
      </c>
    </row>
  </sheetData>
  <mergeCells count="1">
    <mergeCell ref="C2:E2"/>
  </mergeCells>
  <dataValidations count="2">
    <dataValidation allowBlank="1" showInputMessage="1" showErrorMessage="1" promptTitle="وجود ، یا عدم وجود دیوار روی تیر" sqref="A9"/>
    <dataValidation type="list" allowBlank="1" showInputMessage="1" showErrorMessage="1" sqref="A8">
      <formula1>$K$4:$K$7</formula1>
    </dataValidation>
  </dataValidations>
  <pageMargins left="0.25" right="0.25"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sheetPr>
  <dimension ref="A1:W20"/>
  <sheetViews>
    <sheetView rightToLeft="1" workbookViewId="0">
      <pane ySplit="2" topLeftCell="A3" activePane="bottomLeft" state="frozen"/>
      <selection activeCell="R7" sqref="R7"/>
      <selection pane="bottomLeft" activeCell="R7" sqref="R7"/>
    </sheetView>
  </sheetViews>
  <sheetFormatPr defaultRowHeight="15"/>
  <cols>
    <col min="1" max="1" width="9" style="4"/>
    <col min="2" max="2" width="4.625" style="4" bestFit="1" customWidth="1"/>
    <col min="3" max="3" width="6" style="4" bestFit="1" customWidth="1"/>
    <col min="4" max="5" width="3.625" style="4" bestFit="1" customWidth="1"/>
    <col min="6" max="6" width="4.625" style="4" bestFit="1" customWidth="1"/>
    <col min="7" max="7" width="4.375" style="4" bestFit="1" customWidth="1"/>
    <col min="8" max="8" width="2.75" style="4" bestFit="1" customWidth="1"/>
    <col min="9" max="9" width="4.625" style="4" bestFit="1" customWidth="1"/>
    <col min="10" max="10" width="4.25" style="4" customWidth="1"/>
    <col min="11" max="12" width="4.625" style="4" bestFit="1" customWidth="1"/>
    <col min="13" max="13" width="6.125" style="4" bestFit="1" customWidth="1"/>
    <col min="14" max="17" width="4.625" style="4" bestFit="1" customWidth="1"/>
    <col min="18" max="18" width="3.625" style="4" bestFit="1" customWidth="1"/>
    <col min="19" max="19" width="5.125" style="4" bestFit="1" customWidth="1"/>
    <col min="20" max="20" width="20.875" style="4" customWidth="1"/>
    <col min="21" max="22" width="9" style="4"/>
    <col min="23" max="23" width="19.5" style="4" bestFit="1" customWidth="1"/>
    <col min="24" max="257" width="9" style="4"/>
    <col min="258" max="258" width="6" style="4" bestFit="1" customWidth="1"/>
    <col min="259" max="260" width="3.625" style="4" bestFit="1" customWidth="1"/>
    <col min="261" max="261" width="4.625" style="4" bestFit="1" customWidth="1"/>
    <col min="262" max="262" width="4.375" style="4" bestFit="1" customWidth="1"/>
    <col min="263" max="263" width="2.75" style="4" bestFit="1" customWidth="1"/>
    <col min="264" max="264" width="4.625" style="4" bestFit="1" customWidth="1"/>
    <col min="265" max="265" width="4.25" style="4" customWidth="1"/>
    <col min="266" max="267" width="4.625" style="4" bestFit="1" customWidth="1"/>
    <col min="268" max="268" width="5.5" style="4" bestFit="1" customWidth="1"/>
    <col min="269" max="273" width="4.625" style="4" bestFit="1" customWidth="1"/>
    <col min="274" max="274" width="3.625" style="4" bestFit="1" customWidth="1"/>
    <col min="275" max="275" width="4.625" style="4" bestFit="1" customWidth="1"/>
    <col min="276" max="276" width="20.875" style="4" customWidth="1"/>
    <col min="277" max="513" width="9" style="4"/>
    <col min="514" max="514" width="6" style="4" bestFit="1" customWidth="1"/>
    <col min="515" max="516" width="3.625" style="4" bestFit="1" customWidth="1"/>
    <col min="517" max="517" width="4.625" style="4" bestFit="1" customWidth="1"/>
    <col min="518" max="518" width="4.375" style="4" bestFit="1" customWidth="1"/>
    <col min="519" max="519" width="2.75" style="4" bestFit="1" customWidth="1"/>
    <col min="520" max="520" width="4.625" style="4" bestFit="1" customWidth="1"/>
    <col min="521" max="521" width="4.25" style="4" customWidth="1"/>
    <col min="522" max="523" width="4.625" style="4" bestFit="1" customWidth="1"/>
    <col min="524" max="524" width="5.5" style="4" bestFit="1" customWidth="1"/>
    <col min="525" max="529" width="4.625" style="4" bestFit="1" customWidth="1"/>
    <col min="530" max="530" width="3.625" style="4" bestFit="1" customWidth="1"/>
    <col min="531" max="531" width="4.625" style="4" bestFit="1" customWidth="1"/>
    <col min="532" max="532" width="20.875" style="4" customWidth="1"/>
    <col min="533" max="769" width="9" style="4"/>
    <col min="770" max="770" width="6" style="4" bestFit="1" customWidth="1"/>
    <col min="771" max="772" width="3.625" style="4" bestFit="1" customWidth="1"/>
    <col min="773" max="773" width="4.625" style="4" bestFit="1" customWidth="1"/>
    <col min="774" max="774" width="4.375" style="4" bestFit="1" customWidth="1"/>
    <col min="775" max="775" width="2.75" style="4" bestFit="1" customWidth="1"/>
    <col min="776" max="776" width="4.625" style="4" bestFit="1" customWidth="1"/>
    <col min="777" max="777" width="4.25" style="4" customWidth="1"/>
    <col min="778" max="779" width="4.625" style="4" bestFit="1" customWidth="1"/>
    <col min="780" max="780" width="5.5" style="4" bestFit="1" customWidth="1"/>
    <col min="781" max="785" width="4.625" style="4" bestFit="1" customWidth="1"/>
    <col min="786" max="786" width="3.625" style="4" bestFit="1" customWidth="1"/>
    <col min="787" max="787" width="4.625" style="4" bestFit="1" customWidth="1"/>
    <col min="788" max="788" width="20.875" style="4" customWidth="1"/>
    <col min="789" max="1025" width="9" style="4"/>
    <col min="1026" max="1026" width="6" style="4" bestFit="1" customWidth="1"/>
    <col min="1027" max="1028" width="3.625" style="4" bestFit="1" customWidth="1"/>
    <col min="1029" max="1029" width="4.625" style="4" bestFit="1" customWidth="1"/>
    <col min="1030" max="1030" width="4.375" style="4" bestFit="1" customWidth="1"/>
    <col min="1031" max="1031" width="2.75" style="4" bestFit="1" customWidth="1"/>
    <col min="1032" max="1032" width="4.625" style="4" bestFit="1" customWidth="1"/>
    <col min="1033" max="1033" width="4.25" style="4" customWidth="1"/>
    <col min="1034" max="1035" width="4.625" style="4" bestFit="1" customWidth="1"/>
    <col min="1036" max="1036" width="5.5" style="4" bestFit="1" customWidth="1"/>
    <col min="1037" max="1041" width="4.625" style="4" bestFit="1" customWidth="1"/>
    <col min="1042" max="1042" width="3.625" style="4" bestFit="1" customWidth="1"/>
    <col min="1043" max="1043" width="4.625" style="4" bestFit="1" customWidth="1"/>
    <col min="1044" max="1044" width="20.875" style="4" customWidth="1"/>
    <col min="1045" max="1281" width="9" style="4"/>
    <col min="1282" max="1282" width="6" style="4" bestFit="1" customWidth="1"/>
    <col min="1283" max="1284" width="3.625" style="4" bestFit="1" customWidth="1"/>
    <col min="1285" max="1285" width="4.625" style="4" bestFit="1" customWidth="1"/>
    <col min="1286" max="1286" width="4.375" style="4" bestFit="1" customWidth="1"/>
    <col min="1287" max="1287" width="2.75" style="4" bestFit="1" customWidth="1"/>
    <col min="1288" max="1288" width="4.625" style="4" bestFit="1" customWidth="1"/>
    <col min="1289" max="1289" width="4.25" style="4" customWidth="1"/>
    <col min="1290" max="1291" width="4.625" style="4" bestFit="1" customWidth="1"/>
    <col min="1292" max="1292" width="5.5" style="4" bestFit="1" customWidth="1"/>
    <col min="1293" max="1297" width="4.625" style="4" bestFit="1" customWidth="1"/>
    <col min="1298" max="1298" width="3.625" style="4" bestFit="1" customWidth="1"/>
    <col min="1299" max="1299" width="4.625" style="4" bestFit="1" customWidth="1"/>
    <col min="1300" max="1300" width="20.875" style="4" customWidth="1"/>
    <col min="1301" max="1537" width="9" style="4"/>
    <col min="1538" max="1538" width="6" style="4" bestFit="1" customWidth="1"/>
    <col min="1539" max="1540" width="3.625" style="4" bestFit="1" customWidth="1"/>
    <col min="1541" max="1541" width="4.625" style="4" bestFit="1" customWidth="1"/>
    <col min="1542" max="1542" width="4.375" style="4" bestFit="1" customWidth="1"/>
    <col min="1543" max="1543" width="2.75" style="4" bestFit="1" customWidth="1"/>
    <col min="1544" max="1544" width="4.625" style="4" bestFit="1" customWidth="1"/>
    <col min="1545" max="1545" width="4.25" style="4" customWidth="1"/>
    <col min="1546" max="1547" width="4.625" style="4" bestFit="1" customWidth="1"/>
    <col min="1548" max="1548" width="5.5" style="4" bestFit="1" customWidth="1"/>
    <col min="1549" max="1553" width="4.625" style="4" bestFit="1" customWidth="1"/>
    <col min="1554" max="1554" width="3.625" style="4" bestFit="1" customWidth="1"/>
    <col min="1555" max="1555" width="4.625" style="4" bestFit="1" customWidth="1"/>
    <col min="1556" max="1556" width="20.875" style="4" customWidth="1"/>
    <col min="1557" max="1793" width="9" style="4"/>
    <col min="1794" max="1794" width="6" style="4" bestFit="1" customWidth="1"/>
    <col min="1795" max="1796" width="3.625" style="4" bestFit="1" customWidth="1"/>
    <col min="1797" max="1797" width="4.625" style="4" bestFit="1" customWidth="1"/>
    <col min="1798" max="1798" width="4.375" style="4" bestFit="1" customWidth="1"/>
    <col min="1799" max="1799" width="2.75" style="4" bestFit="1" customWidth="1"/>
    <col min="1800" max="1800" width="4.625" style="4" bestFit="1" customWidth="1"/>
    <col min="1801" max="1801" width="4.25" style="4" customWidth="1"/>
    <col min="1802" max="1803" width="4.625" style="4" bestFit="1" customWidth="1"/>
    <col min="1804" max="1804" width="5.5" style="4" bestFit="1" customWidth="1"/>
    <col min="1805" max="1809" width="4.625" style="4" bestFit="1" customWidth="1"/>
    <col min="1810" max="1810" width="3.625" style="4" bestFit="1" customWidth="1"/>
    <col min="1811" max="1811" width="4.625" style="4" bestFit="1" customWidth="1"/>
    <col min="1812" max="1812" width="20.875" style="4" customWidth="1"/>
    <col min="1813" max="2049" width="9" style="4"/>
    <col min="2050" max="2050" width="6" style="4" bestFit="1" customWidth="1"/>
    <col min="2051" max="2052" width="3.625" style="4" bestFit="1" customWidth="1"/>
    <col min="2053" max="2053" width="4.625" style="4" bestFit="1" customWidth="1"/>
    <col min="2054" max="2054" width="4.375" style="4" bestFit="1" customWidth="1"/>
    <col min="2055" max="2055" width="2.75" style="4" bestFit="1" customWidth="1"/>
    <col min="2056" max="2056" width="4.625" style="4" bestFit="1" customWidth="1"/>
    <col min="2057" max="2057" width="4.25" style="4" customWidth="1"/>
    <col min="2058" max="2059" width="4.625" style="4" bestFit="1" customWidth="1"/>
    <col min="2060" max="2060" width="5.5" style="4" bestFit="1" customWidth="1"/>
    <col min="2061" max="2065" width="4.625" style="4" bestFit="1" customWidth="1"/>
    <col min="2066" max="2066" width="3.625" style="4" bestFit="1" customWidth="1"/>
    <col min="2067" max="2067" width="4.625" style="4" bestFit="1" customWidth="1"/>
    <col min="2068" max="2068" width="20.875" style="4" customWidth="1"/>
    <col min="2069" max="2305" width="9" style="4"/>
    <col min="2306" max="2306" width="6" style="4" bestFit="1" customWidth="1"/>
    <col min="2307" max="2308" width="3.625" style="4" bestFit="1" customWidth="1"/>
    <col min="2309" max="2309" width="4.625" style="4" bestFit="1" customWidth="1"/>
    <col min="2310" max="2310" width="4.375" style="4" bestFit="1" customWidth="1"/>
    <col min="2311" max="2311" width="2.75" style="4" bestFit="1" customWidth="1"/>
    <col min="2312" max="2312" width="4.625" style="4" bestFit="1" customWidth="1"/>
    <col min="2313" max="2313" width="4.25" style="4" customWidth="1"/>
    <col min="2314" max="2315" width="4.625" style="4" bestFit="1" customWidth="1"/>
    <col min="2316" max="2316" width="5.5" style="4" bestFit="1" customWidth="1"/>
    <col min="2317" max="2321" width="4.625" style="4" bestFit="1" customWidth="1"/>
    <col min="2322" max="2322" width="3.625" style="4" bestFit="1" customWidth="1"/>
    <col min="2323" max="2323" width="4.625" style="4" bestFit="1" customWidth="1"/>
    <col min="2324" max="2324" width="20.875" style="4" customWidth="1"/>
    <col min="2325" max="2561" width="9" style="4"/>
    <col min="2562" max="2562" width="6" style="4" bestFit="1" customWidth="1"/>
    <col min="2563" max="2564" width="3.625" style="4" bestFit="1" customWidth="1"/>
    <col min="2565" max="2565" width="4.625" style="4" bestFit="1" customWidth="1"/>
    <col min="2566" max="2566" width="4.375" style="4" bestFit="1" customWidth="1"/>
    <col min="2567" max="2567" width="2.75" style="4" bestFit="1" customWidth="1"/>
    <col min="2568" max="2568" width="4.625" style="4" bestFit="1" customWidth="1"/>
    <col min="2569" max="2569" width="4.25" style="4" customWidth="1"/>
    <col min="2570" max="2571" width="4.625" style="4" bestFit="1" customWidth="1"/>
    <col min="2572" max="2572" width="5.5" style="4" bestFit="1" customWidth="1"/>
    <col min="2573" max="2577" width="4.625" style="4" bestFit="1" customWidth="1"/>
    <col min="2578" max="2578" width="3.625" style="4" bestFit="1" customWidth="1"/>
    <col min="2579" max="2579" width="4.625" style="4" bestFit="1" customWidth="1"/>
    <col min="2580" max="2580" width="20.875" style="4" customWidth="1"/>
    <col min="2581" max="2817" width="9" style="4"/>
    <col min="2818" max="2818" width="6" style="4" bestFit="1" customWidth="1"/>
    <col min="2819" max="2820" width="3.625" style="4" bestFit="1" customWidth="1"/>
    <col min="2821" max="2821" width="4.625" style="4" bestFit="1" customWidth="1"/>
    <col min="2822" max="2822" width="4.375" style="4" bestFit="1" customWidth="1"/>
    <col min="2823" max="2823" width="2.75" style="4" bestFit="1" customWidth="1"/>
    <col min="2824" max="2824" width="4.625" style="4" bestFit="1" customWidth="1"/>
    <col min="2825" max="2825" width="4.25" style="4" customWidth="1"/>
    <col min="2826" max="2827" width="4.625" style="4" bestFit="1" customWidth="1"/>
    <col min="2828" max="2828" width="5.5" style="4" bestFit="1" customWidth="1"/>
    <col min="2829" max="2833" width="4.625" style="4" bestFit="1" customWidth="1"/>
    <col min="2834" max="2834" width="3.625" style="4" bestFit="1" customWidth="1"/>
    <col min="2835" max="2835" width="4.625" style="4" bestFit="1" customWidth="1"/>
    <col min="2836" max="2836" width="20.875" style="4" customWidth="1"/>
    <col min="2837" max="3073" width="9" style="4"/>
    <col min="3074" max="3074" width="6" style="4" bestFit="1" customWidth="1"/>
    <col min="3075" max="3076" width="3.625" style="4" bestFit="1" customWidth="1"/>
    <col min="3077" max="3077" width="4.625" style="4" bestFit="1" customWidth="1"/>
    <col min="3078" max="3078" width="4.375" style="4" bestFit="1" customWidth="1"/>
    <col min="3079" max="3079" width="2.75" style="4" bestFit="1" customWidth="1"/>
    <col min="3080" max="3080" width="4.625" style="4" bestFit="1" customWidth="1"/>
    <col min="3081" max="3081" width="4.25" style="4" customWidth="1"/>
    <col min="3082" max="3083" width="4.625" style="4" bestFit="1" customWidth="1"/>
    <col min="3084" max="3084" width="5.5" style="4" bestFit="1" customWidth="1"/>
    <col min="3085" max="3089" width="4.625" style="4" bestFit="1" customWidth="1"/>
    <col min="3090" max="3090" width="3.625" style="4" bestFit="1" customWidth="1"/>
    <col min="3091" max="3091" width="4.625" style="4" bestFit="1" customWidth="1"/>
    <col min="3092" max="3092" width="20.875" style="4" customWidth="1"/>
    <col min="3093" max="3329" width="9" style="4"/>
    <col min="3330" max="3330" width="6" style="4" bestFit="1" customWidth="1"/>
    <col min="3331" max="3332" width="3.625" style="4" bestFit="1" customWidth="1"/>
    <col min="3333" max="3333" width="4.625" style="4" bestFit="1" customWidth="1"/>
    <col min="3334" max="3334" width="4.375" style="4" bestFit="1" customWidth="1"/>
    <col min="3335" max="3335" width="2.75" style="4" bestFit="1" customWidth="1"/>
    <col min="3336" max="3336" width="4.625" style="4" bestFit="1" customWidth="1"/>
    <col min="3337" max="3337" width="4.25" style="4" customWidth="1"/>
    <col min="3338" max="3339" width="4.625" style="4" bestFit="1" customWidth="1"/>
    <col min="3340" max="3340" width="5.5" style="4" bestFit="1" customWidth="1"/>
    <col min="3341" max="3345" width="4.625" style="4" bestFit="1" customWidth="1"/>
    <col min="3346" max="3346" width="3.625" style="4" bestFit="1" customWidth="1"/>
    <col min="3347" max="3347" width="4.625" style="4" bestFit="1" customWidth="1"/>
    <col min="3348" max="3348" width="20.875" style="4" customWidth="1"/>
    <col min="3349" max="3585" width="9" style="4"/>
    <col min="3586" max="3586" width="6" style="4" bestFit="1" customWidth="1"/>
    <col min="3587" max="3588" width="3.625" style="4" bestFit="1" customWidth="1"/>
    <col min="3589" max="3589" width="4.625" style="4" bestFit="1" customWidth="1"/>
    <col min="3590" max="3590" width="4.375" style="4" bestFit="1" customWidth="1"/>
    <col min="3591" max="3591" width="2.75" style="4" bestFit="1" customWidth="1"/>
    <col min="3592" max="3592" width="4.625" style="4" bestFit="1" customWidth="1"/>
    <col min="3593" max="3593" width="4.25" style="4" customWidth="1"/>
    <col min="3594" max="3595" width="4.625" style="4" bestFit="1" customWidth="1"/>
    <col min="3596" max="3596" width="5.5" style="4" bestFit="1" customWidth="1"/>
    <col min="3597" max="3601" width="4.625" style="4" bestFit="1" customWidth="1"/>
    <col min="3602" max="3602" width="3.625" style="4" bestFit="1" customWidth="1"/>
    <col min="3603" max="3603" width="4.625" style="4" bestFit="1" customWidth="1"/>
    <col min="3604" max="3604" width="20.875" style="4" customWidth="1"/>
    <col min="3605" max="3841" width="9" style="4"/>
    <col min="3842" max="3842" width="6" style="4" bestFit="1" customWidth="1"/>
    <col min="3843" max="3844" width="3.625" style="4" bestFit="1" customWidth="1"/>
    <col min="3845" max="3845" width="4.625" style="4" bestFit="1" customWidth="1"/>
    <col min="3846" max="3846" width="4.375" style="4" bestFit="1" customWidth="1"/>
    <col min="3847" max="3847" width="2.75" style="4" bestFit="1" customWidth="1"/>
    <col min="3848" max="3848" width="4.625" style="4" bestFit="1" customWidth="1"/>
    <col min="3849" max="3849" width="4.25" style="4" customWidth="1"/>
    <col min="3850" max="3851" width="4.625" style="4" bestFit="1" customWidth="1"/>
    <col min="3852" max="3852" width="5.5" style="4" bestFit="1" customWidth="1"/>
    <col min="3853" max="3857" width="4.625" style="4" bestFit="1" customWidth="1"/>
    <col min="3858" max="3858" width="3.625" style="4" bestFit="1" customWidth="1"/>
    <col min="3859" max="3859" width="4.625" style="4" bestFit="1" customWidth="1"/>
    <col min="3860" max="3860" width="20.875" style="4" customWidth="1"/>
    <col min="3861" max="4097" width="9" style="4"/>
    <col min="4098" max="4098" width="6" style="4" bestFit="1" customWidth="1"/>
    <col min="4099" max="4100" width="3.625" style="4" bestFit="1" customWidth="1"/>
    <col min="4101" max="4101" width="4.625" style="4" bestFit="1" customWidth="1"/>
    <col min="4102" max="4102" width="4.375" style="4" bestFit="1" customWidth="1"/>
    <col min="4103" max="4103" width="2.75" style="4" bestFit="1" customWidth="1"/>
    <col min="4104" max="4104" width="4.625" style="4" bestFit="1" customWidth="1"/>
    <col min="4105" max="4105" width="4.25" style="4" customWidth="1"/>
    <col min="4106" max="4107" width="4.625" style="4" bestFit="1" customWidth="1"/>
    <col min="4108" max="4108" width="5.5" style="4" bestFit="1" customWidth="1"/>
    <col min="4109" max="4113" width="4.625" style="4" bestFit="1" customWidth="1"/>
    <col min="4114" max="4114" width="3.625" style="4" bestFit="1" customWidth="1"/>
    <col min="4115" max="4115" width="4.625" style="4" bestFit="1" customWidth="1"/>
    <col min="4116" max="4116" width="20.875" style="4" customWidth="1"/>
    <col min="4117" max="4353" width="9" style="4"/>
    <col min="4354" max="4354" width="6" style="4" bestFit="1" customWidth="1"/>
    <col min="4355" max="4356" width="3.625" style="4" bestFit="1" customWidth="1"/>
    <col min="4357" max="4357" width="4.625" style="4" bestFit="1" customWidth="1"/>
    <col min="4358" max="4358" width="4.375" style="4" bestFit="1" customWidth="1"/>
    <col min="4359" max="4359" width="2.75" style="4" bestFit="1" customWidth="1"/>
    <col min="4360" max="4360" width="4.625" style="4" bestFit="1" customWidth="1"/>
    <col min="4361" max="4361" width="4.25" style="4" customWidth="1"/>
    <col min="4362" max="4363" width="4.625" style="4" bestFit="1" customWidth="1"/>
    <col min="4364" max="4364" width="5.5" style="4" bestFit="1" customWidth="1"/>
    <col min="4365" max="4369" width="4.625" style="4" bestFit="1" customWidth="1"/>
    <col min="4370" max="4370" width="3.625" style="4" bestFit="1" customWidth="1"/>
    <col min="4371" max="4371" width="4.625" style="4" bestFit="1" customWidth="1"/>
    <col min="4372" max="4372" width="20.875" style="4" customWidth="1"/>
    <col min="4373" max="4609" width="9" style="4"/>
    <col min="4610" max="4610" width="6" style="4" bestFit="1" customWidth="1"/>
    <col min="4611" max="4612" width="3.625" style="4" bestFit="1" customWidth="1"/>
    <col min="4613" max="4613" width="4.625" style="4" bestFit="1" customWidth="1"/>
    <col min="4614" max="4614" width="4.375" style="4" bestFit="1" customWidth="1"/>
    <col min="4615" max="4615" width="2.75" style="4" bestFit="1" customWidth="1"/>
    <col min="4616" max="4616" width="4.625" style="4" bestFit="1" customWidth="1"/>
    <col min="4617" max="4617" width="4.25" style="4" customWidth="1"/>
    <col min="4618" max="4619" width="4.625" style="4" bestFit="1" customWidth="1"/>
    <col min="4620" max="4620" width="5.5" style="4" bestFit="1" customWidth="1"/>
    <col min="4621" max="4625" width="4.625" style="4" bestFit="1" customWidth="1"/>
    <col min="4626" max="4626" width="3.625" style="4" bestFit="1" customWidth="1"/>
    <col min="4627" max="4627" width="4.625" style="4" bestFit="1" customWidth="1"/>
    <col min="4628" max="4628" width="20.875" style="4" customWidth="1"/>
    <col min="4629" max="4865" width="9" style="4"/>
    <col min="4866" max="4866" width="6" style="4" bestFit="1" customWidth="1"/>
    <col min="4867" max="4868" width="3.625" style="4" bestFit="1" customWidth="1"/>
    <col min="4869" max="4869" width="4.625" style="4" bestFit="1" customWidth="1"/>
    <col min="4870" max="4870" width="4.375" style="4" bestFit="1" customWidth="1"/>
    <col min="4871" max="4871" width="2.75" style="4" bestFit="1" customWidth="1"/>
    <col min="4872" max="4872" width="4.625" style="4" bestFit="1" customWidth="1"/>
    <col min="4873" max="4873" width="4.25" style="4" customWidth="1"/>
    <col min="4874" max="4875" width="4.625" style="4" bestFit="1" customWidth="1"/>
    <col min="4876" max="4876" width="5.5" style="4" bestFit="1" customWidth="1"/>
    <col min="4877" max="4881" width="4.625" style="4" bestFit="1" customWidth="1"/>
    <col min="4882" max="4882" width="3.625" style="4" bestFit="1" customWidth="1"/>
    <col min="4883" max="4883" width="4.625" style="4" bestFit="1" customWidth="1"/>
    <col min="4884" max="4884" width="20.875" style="4" customWidth="1"/>
    <col min="4885" max="5121" width="9" style="4"/>
    <col min="5122" max="5122" width="6" style="4" bestFit="1" customWidth="1"/>
    <col min="5123" max="5124" width="3.625" style="4" bestFit="1" customWidth="1"/>
    <col min="5125" max="5125" width="4.625" style="4" bestFit="1" customWidth="1"/>
    <col min="5126" max="5126" width="4.375" style="4" bestFit="1" customWidth="1"/>
    <col min="5127" max="5127" width="2.75" style="4" bestFit="1" customWidth="1"/>
    <col min="5128" max="5128" width="4.625" style="4" bestFit="1" customWidth="1"/>
    <col min="5129" max="5129" width="4.25" style="4" customWidth="1"/>
    <col min="5130" max="5131" width="4.625" style="4" bestFit="1" customWidth="1"/>
    <col min="5132" max="5132" width="5.5" style="4" bestFit="1" customWidth="1"/>
    <col min="5133" max="5137" width="4.625" style="4" bestFit="1" customWidth="1"/>
    <col min="5138" max="5138" width="3.625" style="4" bestFit="1" customWidth="1"/>
    <col min="5139" max="5139" width="4.625" style="4" bestFit="1" customWidth="1"/>
    <col min="5140" max="5140" width="20.875" style="4" customWidth="1"/>
    <col min="5141" max="5377" width="9" style="4"/>
    <col min="5378" max="5378" width="6" style="4" bestFit="1" customWidth="1"/>
    <col min="5379" max="5380" width="3.625" style="4" bestFit="1" customWidth="1"/>
    <col min="5381" max="5381" width="4.625" style="4" bestFit="1" customWidth="1"/>
    <col min="5382" max="5382" width="4.375" style="4" bestFit="1" customWidth="1"/>
    <col min="5383" max="5383" width="2.75" style="4" bestFit="1" customWidth="1"/>
    <col min="5384" max="5384" width="4.625" style="4" bestFit="1" customWidth="1"/>
    <col min="5385" max="5385" width="4.25" style="4" customWidth="1"/>
    <col min="5386" max="5387" width="4.625" style="4" bestFit="1" customWidth="1"/>
    <col min="5388" max="5388" width="5.5" style="4" bestFit="1" customWidth="1"/>
    <col min="5389" max="5393" width="4.625" style="4" bestFit="1" customWidth="1"/>
    <col min="5394" max="5394" width="3.625" style="4" bestFit="1" customWidth="1"/>
    <col min="5395" max="5395" width="4.625" style="4" bestFit="1" customWidth="1"/>
    <col min="5396" max="5396" width="20.875" style="4" customWidth="1"/>
    <col min="5397" max="5633" width="9" style="4"/>
    <col min="5634" max="5634" width="6" style="4" bestFit="1" customWidth="1"/>
    <col min="5635" max="5636" width="3.625" style="4" bestFit="1" customWidth="1"/>
    <col min="5637" max="5637" width="4.625" style="4" bestFit="1" customWidth="1"/>
    <col min="5638" max="5638" width="4.375" style="4" bestFit="1" customWidth="1"/>
    <col min="5639" max="5639" width="2.75" style="4" bestFit="1" customWidth="1"/>
    <col min="5640" max="5640" width="4.625" style="4" bestFit="1" customWidth="1"/>
    <col min="5641" max="5641" width="4.25" style="4" customWidth="1"/>
    <col min="5642" max="5643" width="4.625" style="4" bestFit="1" customWidth="1"/>
    <col min="5644" max="5644" width="5.5" style="4" bestFit="1" customWidth="1"/>
    <col min="5645" max="5649" width="4.625" style="4" bestFit="1" customWidth="1"/>
    <col min="5650" max="5650" width="3.625" style="4" bestFit="1" customWidth="1"/>
    <col min="5651" max="5651" width="4.625" style="4" bestFit="1" customWidth="1"/>
    <col min="5652" max="5652" width="20.875" style="4" customWidth="1"/>
    <col min="5653" max="5889" width="9" style="4"/>
    <col min="5890" max="5890" width="6" style="4" bestFit="1" customWidth="1"/>
    <col min="5891" max="5892" width="3.625" style="4" bestFit="1" customWidth="1"/>
    <col min="5893" max="5893" width="4.625" style="4" bestFit="1" customWidth="1"/>
    <col min="5894" max="5894" width="4.375" style="4" bestFit="1" customWidth="1"/>
    <col min="5895" max="5895" width="2.75" style="4" bestFit="1" customWidth="1"/>
    <col min="5896" max="5896" width="4.625" style="4" bestFit="1" customWidth="1"/>
    <col min="5897" max="5897" width="4.25" style="4" customWidth="1"/>
    <col min="5898" max="5899" width="4.625" style="4" bestFit="1" customWidth="1"/>
    <col min="5900" max="5900" width="5.5" style="4" bestFit="1" customWidth="1"/>
    <col min="5901" max="5905" width="4.625" style="4" bestFit="1" customWidth="1"/>
    <col min="5906" max="5906" width="3.625" style="4" bestFit="1" customWidth="1"/>
    <col min="5907" max="5907" width="4.625" style="4" bestFit="1" customWidth="1"/>
    <col min="5908" max="5908" width="20.875" style="4" customWidth="1"/>
    <col min="5909" max="6145" width="9" style="4"/>
    <col min="6146" max="6146" width="6" style="4" bestFit="1" customWidth="1"/>
    <col min="6147" max="6148" width="3.625" style="4" bestFit="1" customWidth="1"/>
    <col min="6149" max="6149" width="4.625" style="4" bestFit="1" customWidth="1"/>
    <col min="6150" max="6150" width="4.375" style="4" bestFit="1" customWidth="1"/>
    <col min="6151" max="6151" width="2.75" style="4" bestFit="1" customWidth="1"/>
    <col min="6152" max="6152" width="4.625" style="4" bestFit="1" customWidth="1"/>
    <col min="6153" max="6153" width="4.25" style="4" customWidth="1"/>
    <col min="6154" max="6155" width="4.625" style="4" bestFit="1" customWidth="1"/>
    <col min="6156" max="6156" width="5.5" style="4" bestFit="1" customWidth="1"/>
    <col min="6157" max="6161" width="4.625" style="4" bestFit="1" customWidth="1"/>
    <col min="6162" max="6162" width="3.625" style="4" bestFit="1" customWidth="1"/>
    <col min="6163" max="6163" width="4.625" style="4" bestFit="1" customWidth="1"/>
    <col min="6164" max="6164" width="20.875" style="4" customWidth="1"/>
    <col min="6165" max="6401" width="9" style="4"/>
    <col min="6402" max="6402" width="6" style="4" bestFit="1" customWidth="1"/>
    <col min="6403" max="6404" width="3.625" style="4" bestFit="1" customWidth="1"/>
    <col min="6405" max="6405" width="4.625" style="4" bestFit="1" customWidth="1"/>
    <col min="6406" max="6406" width="4.375" style="4" bestFit="1" customWidth="1"/>
    <col min="6407" max="6407" width="2.75" style="4" bestFit="1" customWidth="1"/>
    <col min="6408" max="6408" width="4.625" style="4" bestFit="1" customWidth="1"/>
    <col min="6409" max="6409" width="4.25" style="4" customWidth="1"/>
    <col min="6410" max="6411" width="4.625" style="4" bestFit="1" customWidth="1"/>
    <col min="6412" max="6412" width="5.5" style="4" bestFit="1" customWidth="1"/>
    <col min="6413" max="6417" width="4.625" style="4" bestFit="1" customWidth="1"/>
    <col min="6418" max="6418" width="3.625" style="4" bestFit="1" customWidth="1"/>
    <col min="6419" max="6419" width="4.625" style="4" bestFit="1" customWidth="1"/>
    <col min="6420" max="6420" width="20.875" style="4" customWidth="1"/>
    <col min="6421" max="6657" width="9" style="4"/>
    <col min="6658" max="6658" width="6" style="4" bestFit="1" customWidth="1"/>
    <col min="6659" max="6660" width="3.625" style="4" bestFit="1" customWidth="1"/>
    <col min="6661" max="6661" width="4.625" style="4" bestFit="1" customWidth="1"/>
    <col min="6662" max="6662" width="4.375" style="4" bestFit="1" customWidth="1"/>
    <col min="6663" max="6663" width="2.75" style="4" bestFit="1" customWidth="1"/>
    <col min="6664" max="6664" width="4.625" style="4" bestFit="1" customWidth="1"/>
    <col min="6665" max="6665" width="4.25" style="4" customWidth="1"/>
    <col min="6666" max="6667" width="4.625" style="4" bestFit="1" customWidth="1"/>
    <col min="6668" max="6668" width="5.5" style="4" bestFit="1" customWidth="1"/>
    <col min="6669" max="6673" width="4.625" style="4" bestFit="1" customWidth="1"/>
    <col min="6674" max="6674" width="3.625" style="4" bestFit="1" customWidth="1"/>
    <col min="6675" max="6675" width="4.625" style="4" bestFit="1" customWidth="1"/>
    <col min="6676" max="6676" width="20.875" style="4" customWidth="1"/>
    <col min="6677" max="6913" width="9" style="4"/>
    <col min="6914" max="6914" width="6" style="4" bestFit="1" customWidth="1"/>
    <col min="6915" max="6916" width="3.625" style="4" bestFit="1" customWidth="1"/>
    <col min="6917" max="6917" width="4.625" style="4" bestFit="1" customWidth="1"/>
    <col min="6918" max="6918" width="4.375" style="4" bestFit="1" customWidth="1"/>
    <col min="6919" max="6919" width="2.75" style="4" bestFit="1" customWidth="1"/>
    <col min="6920" max="6920" width="4.625" style="4" bestFit="1" customWidth="1"/>
    <col min="6921" max="6921" width="4.25" style="4" customWidth="1"/>
    <col min="6922" max="6923" width="4.625" style="4" bestFit="1" customWidth="1"/>
    <col min="6924" max="6924" width="5.5" style="4" bestFit="1" customWidth="1"/>
    <col min="6925" max="6929" width="4.625" style="4" bestFit="1" customWidth="1"/>
    <col min="6930" max="6930" width="3.625" style="4" bestFit="1" customWidth="1"/>
    <col min="6931" max="6931" width="4.625" style="4" bestFit="1" customWidth="1"/>
    <col min="6932" max="6932" width="20.875" style="4" customWidth="1"/>
    <col min="6933" max="7169" width="9" style="4"/>
    <col min="7170" max="7170" width="6" style="4" bestFit="1" customWidth="1"/>
    <col min="7171" max="7172" width="3.625" style="4" bestFit="1" customWidth="1"/>
    <col min="7173" max="7173" width="4.625" style="4" bestFit="1" customWidth="1"/>
    <col min="7174" max="7174" width="4.375" style="4" bestFit="1" customWidth="1"/>
    <col min="7175" max="7175" width="2.75" style="4" bestFit="1" customWidth="1"/>
    <col min="7176" max="7176" width="4.625" style="4" bestFit="1" customWidth="1"/>
    <col min="7177" max="7177" width="4.25" style="4" customWidth="1"/>
    <col min="7178" max="7179" width="4.625" style="4" bestFit="1" customWidth="1"/>
    <col min="7180" max="7180" width="5.5" style="4" bestFit="1" customWidth="1"/>
    <col min="7181" max="7185" width="4.625" style="4" bestFit="1" customWidth="1"/>
    <col min="7186" max="7186" width="3.625" style="4" bestFit="1" customWidth="1"/>
    <col min="7187" max="7187" width="4.625" style="4" bestFit="1" customWidth="1"/>
    <col min="7188" max="7188" width="20.875" style="4" customWidth="1"/>
    <col min="7189" max="7425" width="9" style="4"/>
    <col min="7426" max="7426" width="6" style="4" bestFit="1" customWidth="1"/>
    <col min="7427" max="7428" width="3.625" style="4" bestFit="1" customWidth="1"/>
    <col min="7429" max="7429" width="4.625" style="4" bestFit="1" customWidth="1"/>
    <col min="7430" max="7430" width="4.375" style="4" bestFit="1" customWidth="1"/>
    <col min="7431" max="7431" width="2.75" style="4" bestFit="1" customWidth="1"/>
    <col min="7432" max="7432" width="4.625" style="4" bestFit="1" customWidth="1"/>
    <col min="7433" max="7433" width="4.25" style="4" customWidth="1"/>
    <col min="7434" max="7435" width="4.625" style="4" bestFit="1" customWidth="1"/>
    <col min="7436" max="7436" width="5.5" style="4" bestFit="1" customWidth="1"/>
    <col min="7437" max="7441" width="4.625" style="4" bestFit="1" customWidth="1"/>
    <col min="7442" max="7442" width="3.625" style="4" bestFit="1" customWidth="1"/>
    <col min="7443" max="7443" width="4.625" style="4" bestFit="1" customWidth="1"/>
    <col min="7444" max="7444" width="20.875" style="4" customWidth="1"/>
    <col min="7445" max="7681" width="9" style="4"/>
    <col min="7682" max="7682" width="6" style="4" bestFit="1" customWidth="1"/>
    <col min="7683" max="7684" width="3.625" style="4" bestFit="1" customWidth="1"/>
    <col min="7685" max="7685" width="4.625" style="4" bestFit="1" customWidth="1"/>
    <col min="7686" max="7686" width="4.375" style="4" bestFit="1" customWidth="1"/>
    <col min="7687" max="7687" width="2.75" style="4" bestFit="1" customWidth="1"/>
    <col min="7688" max="7688" width="4.625" style="4" bestFit="1" customWidth="1"/>
    <col min="7689" max="7689" width="4.25" style="4" customWidth="1"/>
    <col min="7690" max="7691" width="4.625" style="4" bestFit="1" customWidth="1"/>
    <col min="7692" max="7692" width="5.5" style="4" bestFit="1" customWidth="1"/>
    <col min="7693" max="7697" width="4.625" style="4" bestFit="1" customWidth="1"/>
    <col min="7698" max="7698" width="3.625" style="4" bestFit="1" customWidth="1"/>
    <col min="7699" max="7699" width="4.625" style="4" bestFit="1" customWidth="1"/>
    <col min="7700" max="7700" width="20.875" style="4" customWidth="1"/>
    <col min="7701" max="7937" width="9" style="4"/>
    <col min="7938" max="7938" width="6" style="4" bestFit="1" customWidth="1"/>
    <col min="7939" max="7940" width="3.625" style="4" bestFit="1" customWidth="1"/>
    <col min="7941" max="7941" width="4.625" style="4" bestFit="1" customWidth="1"/>
    <col min="7942" max="7942" width="4.375" style="4" bestFit="1" customWidth="1"/>
    <col min="7943" max="7943" width="2.75" style="4" bestFit="1" customWidth="1"/>
    <col min="7944" max="7944" width="4.625" style="4" bestFit="1" customWidth="1"/>
    <col min="7945" max="7945" width="4.25" style="4" customWidth="1"/>
    <col min="7946" max="7947" width="4.625" style="4" bestFit="1" customWidth="1"/>
    <col min="7948" max="7948" width="5.5" style="4" bestFit="1" customWidth="1"/>
    <col min="7949" max="7953" width="4.625" style="4" bestFit="1" customWidth="1"/>
    <col min="7954" max="7954" width="3.625" style="4" bestFit="1" customWidth="1"/>
    <col min="7955" max="7955" width="4.625" style="4" bestFit="1" customWidth="1"/>
    <col min="7956" max="7956" width="20.875" style="4" customWidth="1"/>
    <col min="7957" max="8193" width="9" style="4"/>
    <col min="8194" max="8194" width="6" style="4" bestFit="1" customWidth="1"/>
    <col min="8195" max="8196" width="3.625" style="4" bestFit="1" customWidth="1"/>
    <col min="8197" max="8197" width="4.625" style="4" bestFit="1" customWidth="1"/>
    <col min="8198" max="8198" width="4.375" style="4" bestFit="1" customWidth="1"/>
    <col min="8199" max="8199" width="2.75" style="4" bestFit="1" customWidth="1"/>
    <col min="8200" max="8200" width="4.625" style="4" bestFit="1" customWidth="1"/>
    <col min="8201" max="8201" width="4.25" style="4" customWidth="1"/>
    <col min="8202" max="8203" width="4.625" style="4" bestFit="1" customWidth="1"/>
    <col min="8204" max="8204" width="5.5" style="4" bestFit="1" customWidth="1"/>
    <col min="8205" max="8209" width="4.625" style="4" bestFit="1" customWidth="1"/>
    <col min="8210" max="8210" width="3.625" style="4" bestFit="1" customWidth="1"/>
    <col min="8211" max="8211" width="4.625" style="4" bestFit="1" customWidth="1"/>
    <col min="8212" max="8212" width="20.875" style="4" customWidth="1"/>
    <col min="8213" max="8449" width="9" style="4"/>
    <col min="8450" max="8450" width="6" style="4" bestFit="1" customWidth="1"/>
    <col min="8451" max="8452" width="3.625" style="4" bestFit="1" customWidth="1"/>
    <col min="8453" max="8453" width="4.625" style="4" bestFit="1" customWidth="1"/>
    <col min="8454" max="8454" width="4.375" style="4" bestFit="1" customWidth="1"/>
    <col min="8455" max="8455" width="2.75" style="4" bestFit="1" customWidth="1"/>
    <col min="8456" max="8456" width="4.625" style="4" bestFit="1" customWidth="1"/>
    <col min="8457" max="8457" width="4.25" style="4" customWidth="1"/>
    <col min="8458" max="8459" width="4.625" style="4" bestFit="1" customWidth="1"/>
    <col min="8460" max="8460" width="5.5" style="4" bestFit="1" customWidth="1"/>
    <col min="8461" max="8465" width="4.625" style="4" bestFit="1" customWidth="1"/>
    <col min="8466" max="8466" width="3.625" style="4" bestFit="1" customWidth="1"/>
    <col min="8467" max="8467" width="4.625" style="4" bestFit="1" customWidth="1"/>
    <col min="8468" max="8468" width="20.875" style="4" customWidth="1"/>
    <col min="8469" max="8705" width="9" style="4"/>
    <col min="8706" max="8706" width="6" style="4" bestFit="1" customWidth="1"/>
    <col min="8707" max="8708" width="3.625" style="4" bestFit="1" customWidth="1"/>
    <col min="8709" max="8709" width="4.625" style="4" bestFit="1" customWidth="1"/>
    <col min="8710" max="8710" width="4.375" style="4" bestFit="1" customWidth="1"/>
    <col min="8711" max="8711" width="2.75" style="4" bestFit="1" customWidth="1"/>
    <col min="8712" max="8712" width="4.625" style="4" bestFit="1" customWidth="1"/>
    <col min="8713" max="8713" width="4.25" style="4" customWidth="1"/>
    <col min="8714" max="8715" width="4.625" style="4" bestFit="1" customWidth="1"/>
    <col min="8716" max="8716" width="5.5" style="4" bestFit="1" customWidth="1"/>
    <col min="8717" max="8721" width="4.625" style="4" bestFit="1" customWidth="1"/>
    <col min="8722" max="8722" width="3.625" style="4" bestFit="1" customWidth="1"/>
    <col min="8723" max="8723" width="4.625" style="4" bestFit="1" customWidth="1"/>
    <col min="8724" max="8724" width="20.875" style="4" customWidth="1"/>
    <col min="8725" max="8961" width="9" style="4"/>
    <col min="8962" max="8962" width="6" style="4" bestFit="1" customWidth="1"/>
    <col min="8963" max="8964" width="3.625" style="4" bestFit="1" customWidth="1"/>
    <col min="8965" max="8965" width="4.625" style="4" bestFit="1" customWidth="1"/>
    <col min="8966" max="8966" width="4.375" style="4" bestFit="1" customWidth="1"/>
    <col min="8967" max="8967" width="2.75" style="4" bestFit="1" customWidth="1"/>
    <col min="8968" max="8968" width="4.625" style="4" bestFit="1" customWidth="1"/>
    <col min="8969" max="8969" width="4.25" style="4" customWidth="1"/>
    <col min="8970" max="8971" width="4.625" style="4" bestFit="1" customWidth="1"/>
    <col min="8972" max="8972" width="5.5" style="4" bestFit="1" customWidth="1"/>
    <col min="8973" max="8977" width="4.625" style="4" bestFit="1" customWidth="1"/>
    <col min="8978" max="8978" width="3.625" style="4" bestFit="1" customWidth="1"/>
    <col min="8979" max="8979" width="4.625" style="4" bestFit="1" customWidth="1"/>
    <col min="8980" max="8980" width="20.875" style="4" customWidth="1"/>
    <col min="8981" max="9217" width="9" style="4"/>
    <col min="9218" max="9218" width="6" style="4" bestFit="1" customWidth="1"/>
    <col min="9219" max="9220" width="3.625" style="4" bestFit="1" customWidth="1"/>
    <col min="9221" max="9221" width="4.625" style="4" bestFit="1" customWidth="1"/>
    <col min="9222" max="9222" width="4.375" style="4" bestFit="1" customWidth="1"/>
    <col min="9223" max="9223" width="2.75" style="4" bestFit="1" customWidth="1"/>
    <col min="9224" max="9224" width="4.625" style="4" bestFit="1" customWidth="1"/>
    <col min="9225" max="9225" width="4.25" style="4" customWidth="1"/>
    <col min="9226" max="9227" width="4.625" style="4" bestFit="1" customWidth="1"/>
    <col min="9228" max="9228" width="5.5" style="4" bestFit="1" customWidth="1"/>
    <col min="9229" max="9233" width="4.625" style="4" bestFit="1" customWidth="1"/>
    <col min="9234" max="9234" width="3.625" style="4" bestFit="1" customWidth="1"/>
    <col min="9235" max="9235" width="4.625" style="4" bestFit="1" customWidth="1"/>
    <col min="9236" max="9236" width="20.875" style="4" customWidth="1"/>
    <col min="9237" max="9473" width="9" style="4"/>
    <col min="9474" max="9474" width="6" style="4" bestFit="1" customWidth="1"/>
    <col min="9475" max="9476" width="3.625" style="4" bestFit="1" customWidth="1"/>
    <col min="9477" max="9477" width="4.625" style="4" bestFit="1" customWidth="1"/>
    <col min="9478" max="9478" width="4.375" style="4" bestFit="1" customWidth="1"/>
    <col min="9479" max="9479" width="2.75" style="4" bestFit="1" customWidth="1"/>
    <col min="9480" max="9480" width="4.625" style="4" bestFit="1" customWidth="1"/>
    <col min="9481" max="9481" width="4.25" style="4" customWidth="1"/>
    <col min="9482" max="9483" width="4.625" style="4" bestFit="1" customWidth="1"/>
    <col min="9484" max="9484" width="5.5" style="4" bestFit="1" customWidth="1"/>
    <col min="9485" max="9489" width="4.625" style="4" bestFit="1" customWidth="1"/>
    <col min="9490" max="9490" width="3.625" style="4" bestFit="1" customWidth="1"/>
    <col min="9491" max="9491" width="4.625" style="4" bestFit="1" customWidth="1"/>
    <col min="9492" max="9492" width="20.875" style="4" customWidth="1"/>
    <col min="9493" max="9729" width="9" style="4"/>
    <col min="9730" max="9730" width="6" style="4" bestFit="1" customWidth="1"/>
    <col min="9731" max="9732" width="3.625" style="4" bestFit="1" customWidth="1"/>
    <col min="9733" max="9733" width="4.625" style="4" bestFit="1" customWidth="1"/>
    <col min="9734" max="9734" width="4.375" style="4" bestFit="1" customWidth="1"/>
    <col min="9735" max="9735" width="2.75" style="4" bestFit="1" customWidth="1"/>
    <col min="9736" max="9736" width="4.625" style="4" bestFit="1" customWidth="1"/>
    <col min="9737" max="9737" width="4.25" style="4" customWidth="1"/>
    <col min="9738" max="9739" width="4.625" style="4" bestFit="1" customWidth="1"/>
    <col min="9740" max="9740" width="5.5" style="4" bestFit="1" customWidth="1"/>
    <col min="9741" max="9745" width="4.625" style="4" bestFit="1" customWidth="1"/>
    <col min="9746" max="9746" width="3.625" style="4" bestFit="1" customWidth="1"/>
    <col min="9747" max="9747" width="4.625" style="4" bestFit="1" customWidth="1"/>
    <col min="9748" max="9748" width="20.875" style="4" customWidth="1"/>
    <col min="9749" max="9985" width="9" style="4"/>
    <col min="9986" max="9986" width="6" style="4" bestFit="1" customWidth="1"/>
    <col min="9987" max="9988" width="3.625" style="4" bestFit="1" customWidth="1"/>
    <col min="9989" max="9989" width="4.625" style="4" bestFit="1" customWidth="1"/>
    <col min="9990" max="9990" width="4.375" style="4" bestFit="1" customWidth="1"/>
    <col min="9991" max="9991" width="2.75" style="4" bestFit="1" customWidth="1"/>
    <col min="9992" max="9992" width="4.625" style="4" bestFit="1" customWidth="1"/>
    <col min="9993" max="9993" width="4.25" style="4" customWidth="1"/>
    <col min="9994" max="9995" width="4.625" style="4" bestFit="1" customWidth="1"/>
    <col min="9996" max="9996" width="5.5" style="4" bestFit="1" customWidth="1"/>
    <col min="9997" max="10001" width="4.625" style="4" bestFit="1" customWidth="1"/>
    <col min="10002" max="10002" width="3.625" style="4" bestFit="1" customWidth="1"/>
    <col min="10003" max="10003" width="4.625" style="4" bestFit="1" customWidth="1"/>
    <col min="10004" max="10004" width="20.875" style="4" customWidth="1"/>
    <col min="10005" max="10241" width="9" style="4"/>
    <col min="10242" max="10242" width="6" style="4" bestFit="1" customWidth="1"/>
    <col min="10243" max="10244" width="3.625" style="4" bestFit="1" customWidth="1"/>
    <col min="10245" max="10245" width="4.625" style="4" bestFit="1" customWidth="1"/>
    <col min="10246" max="10246" width="4.375" style="4" bestFit="1" customWidth="1"/>
    <col min="10247" max="10247" width="2.75" style="4" bestFit="1" customWidth="1"/>
    <col min="10248" max="10248" width="4.625" style="4" bestFit="1" customWidth="1"/>
    <col min="10249" max="10249" width="4.25" style="4" customWidth="1"/>
    <col min="10250" max="10251" width="4.625" style="4" bestFit="1" customWidth="1"/>
    <col min="10252" max="10252" width="5.5" style="4" bestFit="1" customWidth="1"/>
    <col min="10253" max="10257" width="4.625" style="4" bestFit="1" customWidth="1"/>
    <col min="10258" max="10258" width="3.625" style="4" bestFit="1" customWidth="1"/>
    <col min="10259" max="10259" width="4.625" style="4" bestFit="1" customWidth="1"/>
    <col min="10260" max="10260" width="20.875" style="4" customWidth="1"/>
    <col min="10261" max="10497" width="9" style="4"/>
    <col min="10498" max="10498" width="6" style="4" bestFit="1" customWidth="1"/>
    <col min="10499" max="10500" width="3.625" style="4" bestFit="1" customWidth="1"/>
    <col min="10501" max="10501" width="4.625" style="4" bestFit="1" customWidth="1"/>
    <col min="10502" max="10502" width="4.375" style="4" bestFit="1" customWidth="1"/>
    <col min="10503" max="10503" width="2.75" style="4" bestFit="1" customWidth="1"/>
    <col min="10504" max="10504" width="4.625" style="4" bestFit="1" customWidth="1"/>
    <col min="10505" max="10505" width="4.25" style="4" customWidth="1"/>
    <col min="10506" max="10507" width="4.625" style="4" bestFit="1" customWidth="1"/>
    <col min="10508" max="10508" width="5.5" style="4" bestFit="1" customWidth="1"/>
    <col min="10509" max="10513" width="4.625" style="4" bestFit="1" customWidth="1"/>
    <col min="10514" max="10514" width="3.625" style="4" bestFit="1" customWidth="1"/>
    <col min="10515" max="10515" width="4.625" style="4" bestFit="1" customWidth="1"/>
    <col min="10516" max="10516" width="20.875" style="4" customWidth="1"/>
    <col min="10517" max="10753" width="9" style="4"/>
    <col min="10754" max="10754" width="6" style="4" bestFit="1" customWidth="1"/>
    <col min="10755" max="10756" width="3.625" style="4" bestFit="1" customWidth="1"/>
    <col min="10757" max="10757" width="4.625" style="4" bestFit="1" customWidth="1"/>
    <col min="10758" max="10758" width="4.375" style="4" bestFit="1" customWidth="1"/>
    <col min="10759" max="10759" width="2.75" style="4" bestFit="1" customWidth="1"/>
    <col min="10760" max="10760" width="4.625" style="4" bestFit="1" customWidth="1"/>
    <col min="10761" max="10761" width="4.25" style="4" customWidth="1"/>
    <col min="10762" max="10763" width="4.625" style="4" bestFit="1" customWidth="1"/>
    <col min="10764" max="10764" width="5.5" style="4" bestFit="1" customWidth="1"/>
    <col min="10765" max="10769" width="4.625" style="4" bestFit="1" customWidth="1"/>
    <col min="10770" max="10770" width="3.625" style="4" bestFit="1" customWidth="1"/>
    <col min="10771" max="10771" width="4.625" style="4" bestFit="1" customWidth="1"/>
    <col min="10772" max="10772" width="20.875" style="4" customWidth="1"/>
    <col min="10773" max="11009" width="9" style="4"/>
    <col min="11010" max="11010" width="6" style="4" bestFit="1" customWidth="1"/>
    <col min="11011" max="11012" width="3.625" style="4" bestFit="1" customWidth="1"/>
    <col min="11013" max="11013" width="4.625" style="4" bestFit="1" customWidth="1"/>
    <col min="11014" max="11014" width="4.375" style="4" bestFit="1" customWidth="1"/>
    <col min="11015" max="11015" width="2.75" style="4" bestFit="1" customWidth="1"/>
    <col min="11016" max="11016" width="4.625" style="4" bestFit="1" customWidth="1"/>
    <col min="11017" max="11017" width="4.25" style="4" customWidth="1"/>
    <col min="11018" max="11019" width="4.625" style="4" bestFit="1" customWidth="1"/>
    <col min="11020" max="11020" width="5.5" style="4" bestFit="1" customWidth="1"/>
    <col min="11021" max="11025" width="4.625" style="4" bestFit="1" customWidth="1"/>
    <col min="11026" max="11026" width="3.625" style="4" bestFit="1" customWidth="1"/>
    <col min="11027" max="11027" width="4.625" style="4" bestFit="1" customWidth="1"/>
    <col min="11028" max="11028" width="20.875" style="4" customWidth="1"/>
    <col min="11029" max="11265" width="9" style="4"/>
    <col min="11266" max="11266" width="6" style="4" bestFit="1" customWidth="1"/>
    <col min="11267" max="11268" width="3.625" style="4" bestFit="1" customWidth="1"/>
    <col min="11269" max="11269" width="4.625" style="4" bestFit="1" customWidth="1"/>
    <col min="11270" max="11270" width="4.375" style="4" bestFit="1" customWidth="1"/>
    <col min="11271" max="11271" width="2.75" style="4" bestFit="1" customWidth="1"/>
    <col min="11272" max="11272" width="4.625" style="4" bestFit="1" customWidth="1"/>
    <col min="11273" max="11273" width="4.25" style="4" customWidth="1"/>
    <col min="11274" max="11275" width="4.625" style="4" bestFit="1" customWidth="1"/>
    <col min="11276" max="11276" width="5.5" style="4" bestFit="1" customWidth="1"/>
    <col min="11277" max="11281" width="4.625" style="4" bestFit="1" customWidth="1"/>
    <col min="11282" max="11282" width="3.625" style="4" bestFit="1" customWidth="1"/>
    <col min="11283" max="11283" width="4.625" style="4" bestFit="1" customWidth="1"/>
    <col min="11284" max="11284" width="20.875" style="4" customWidth="1"/>
    <col min="11285" max="11521" width="9" style="4"/>
    <col min="11522" max="11522" width="6" style="4" bestFit="1" customWidth="1"/>
    <col min="11523" max="11524" width="3.625" style="4" bestFit="1" customWidth="1"/>
    <col min="11525" max="11525" width="4.625" style="4" bestFit="1" customWidth="1"/>
    <col min="11526" max="11526" width="4.375" style="4" bestFit="1" customWidth="1"/>
    <col min="11527" max="11527" width="2.75" style="4" bestFit="1" customWidth="1"/>
    <col min="11528" max="11528" width="4.625" style="4" bestFit="1" customWidth="1"/>
    <col min="11529" max="11529" width="4.25" style="4" customWidth="1"/>
    <col min="11530" max="11531" width="4.625" style="4" bestFit="1" customWidth="1"/>
    <col min="11532" max="11532" width="5.5" style="4" bestFit="1" customWidth="1"/>
    <col min="11533" max="11537" width="4.625" style="4" bestFit="1" customWidth="1"/>
    <col min="11538" max="11538" width="3.625" style="4" bestFit="1" customWidth="1"/>
    <col min="11539" max="11539" width="4.625" style="4" bestFit="1" customWidth="1"/>
    <col min="11540" max="11540" width="20.875" style="4" customWidth="1"/>
    <col min="11541" max="11777" width="9" style="4"/>
    <col min="11778" max="11778" width="6" style="4" bestFit="1" customWidth="1"/>
    <col min="11779" max="11780" width="3.625" style="4" bestFit="1" customWidth="1"/>
    <col min="11781" max="11781" width="4.625" style="4" bestFit="1" customWidth="1"/>
    <col min="11782" max="11782" width="4.375" style="4" bestFit="1" customWidth="1"/>
    <col min="11783" max="11783" width="2.75" style="4" bestFit="1" customWidth="1"/>
    <col min="11784" max="11784" width="4.625" style="4" bestFit="1" customWidth="1"/>
    <col min="11785" max="11785" width="4.25" style="4" customWidth="1"/>
    <col min="11786" max="11787" width="4.625" style="4" bestFit="1" customWidth="1"/>
    <col min="11788" max="11788" width="5.5" style="4" bestFit="1" customWidth="1"/>
    <col min="11789" max="11793" width="4.625" style="4" bestFit="1" customWidth="1"/>
    <col min="11794" max="11794" width="3.625" style="4" bestFit="1" customWidth="1"/>
    <col min="11795" max="11795" width="4.625" style="4" bestFit="1" customWidth="1"/>
    <col min="11796" max="11796" width="20.875" style="4" customWidth="1"/>
    <col min="11797" max="12033" width="9" style="4"/>
    <col min="12034" max="12034" width="6" style="4" bestFit="1" customWidth="1"/>
    <col min="12035" max="12036" width="3.625" style="4" bestFit="1" customWidth="1"/>
    <col min="12037" max="12037" width="4.625" style="4" bestFit="1" customWidth="1"/>
    <col min="12038" max="12038" width="4.375" style="4" bestFit="1" customWidth="1"/>
    <col min="12039" max="12039" width="2.75" style="4" bestFit="1" customWidth="1"/>
    <col min="12040" max="12040" width="4.625" style="4" bestFit="1" customWidth="1"/>
    <col min="12041" max="12041" width="4.25" style="4" customWidth="1"/>
    <col min="12042" max="12043" width="4.625" style="4" bestFit="1" customWidth="1"/>
    <col min="12044" max="12044" width="5.5" style="4" bestFit="1" customWidth="1"/>
    <col min="12045" max="12049" width="4.625" style="4" bestFit="1" customWidth="1"/>
    <col min="12050" max="12050" width="3.625" style="4" bestFit="1" customWidth="1"/>
    <col min="12051" max="12051" width="4.625" style="4" bestFit="1" customWidth="1"/>
    <col min="12052" max="12052" width="20.875" style="4" customWidth="1"/>
    <col min="12053" max="12289" width="9" style="4"/>
    <col min="12290" max="12290" width="6" style="4" bestFit="1" customWidth="1"/>
    <col min="12291" max="12292" width="3.625" style="4" bestFit="1" customWidth="1"/>
    <col min="12293" max="12293" width="4.625" style="4" bestFit="1" customWidth="1"/>
    <col min="12294" max="12294" width="4.375" style="4" bestFit="1" customWidth="1"/>
    <col min="12295" max="12295" width="2.75" style="4" bestFit="1" customWidth="1"/>
    <col min="12296" max="12296" width="4.625" style="4" bestFit="1" customWidth="1"/>
    <col min="12297" max="12297" width="4.25" style="4" customWidth="1"/>
    <col min="12298" max="12299" width="4.625" style="4" bestFit="1" customWidth="1"/>
    <col min="12300" max="12300" width="5.5" style="4" bestFit="1" customWidth="1"/>
    <col min="12301" max="12305" width="4.625" style="4" bestFit="1" customWidth="1"/>
    <col min="12306" max="12306" width="3.625" style="4" bestFit="1" customWidth="1"/>
    <col min="12307" max="12307" width="4.625" style="4" bestFit="1" customWidth="1"/>
    <col min="12308" max="12308" width="20.875" style="4" customWidth="1"/>
    <col min="12309" max="12545" width="9" style="4"/>
    <col min="12546" max="12546" width="6" style="4" bestFit="1" customWidth="1"/>
    <col min="12547" max="12548" width="3.625" style="4" bestFit="1" customWidth="1"/>
    <col min="12549" max="12549" width="4.625" style="4" bestFit="1" customWidth="1"/>
    <col min="12550" max="12550" width="4.375" style="4" bestFit="1" customWidth="1"/>
    <col min="12551" max="12551" width="2.75" style="4" bestFit="1" customWidth="1"/>
    <col min="12552" max="12552" width="4.625" style="4" bestFit="1" customWidth="1"/>
    <col min="12553" max="12553" width="4.25" style="4" customWidth="1"/>
    <col min="12554" max="12555" width="4.625" style="4" bestFit="1" customWidth="1"/>
    <col min="12556" max="12556" width="5.5" style="4" bestFit="1" customWidth="1"/>
    <col min="12557" max="12561" width="4.625" style="4" bestFit="1" customWidth="1"/>
    <col min="12562" max="12562" width="3.625" style="4" bestFit="1" customWidth="1"/>
    <col min="12563" max="12563" width="4.625" style="4" bestFit="1" customWidth="1"/>
    <col min="12564" max="12564" width="20.875" style="4" customWidth="1"/>
    <col min="12565" max="12801" width="9" style="4"/>
    <col min="12802" max="12802" width="6" style="4" bestFit="1" customWidth="1"/>
    <col min="12803" max="12804" width="3.625" style="4" bestFit="1" customWidth="1"/>
    <col min="12805" max="12805" width="4.625" style="4" bestFit="1" customWidth="1"/>
    <col min="12806" max="12806" width="4.375" style="4" bestFit="1" customWidth="1"/>
    <col min="12807" max="12807" width="2.75" style="4" bestFit="1" customWidth="1"/>
    <col min="12808" max="12808" width="4.625" style="4" bestFit="1" customWidth="1"/>
    <col min="12809" max="12809" width="4.25" style="4" customWidth="1"/>
    <col min="12810" max="12811" width="4.625" style="4" bestFit="1" customWidth="1"/>
    <col min="12812" max="12812" width="5.5" style="4" bestFit="1" customWidth="1"/>
    <col min="12813" max="12817" width="4.625" style="4" bestFit="1" customWidth="1"/>
    <col min="12818" max="12818" width="3.625" style="4" bestFit="1" customWidth="1"/>
    <col min="12819" max="12819" width="4.625" style="4" bestFit="1" customWidth="1"/>
    <col min="12820" max="12820" width="20.875" style="4" customWidth="1"/>
    <col min="12821" max="13057" width="9" style="4"/>
    <col min="13058" max="13058" width="6" style="4" bestFit="1" customWidth="1"/>
    <col min="13059" max="13060" width="3.625" style="4" bestFit="1" customWidth="1"/>
    <col min="13061" max="13061" width="4.625" style="4" bestFit="1" customWidth="1"/>
    <col min="13062" max="13062" width="4.375" style="4" bestFit="1" customWidth="1"/>
    <col min="13063" max="13063" width="2.75" style="4" bestFit="1" customWidth="1"/>
    <col min="13064" max="13064" width="4.625" style="4" bestFit="1" customWidth="1"/>
    <col min="13065" max="13065" width="4.25" style="4" customWidth="1"/>
    <col min="13066" max="13067" width="4.625" style="4" bestFit="1" customWidth="1"/>
    <col min="13068" max="13068" width="5.5" style="4" bestFit="1" customWidth="1"/>
    <col min="13069" max="13073" width="4.625" style="4" bestFit="1" customWidth="1"/>
    <col min="13074" max="13074" width="3.625" style="4" bestFit="1" customWidth="1"/>
    <col min="13075" max="13075" width="4.625" style="4" bestFit="1" customWidth="1"/>
    <col min="13076" max="13076" width="20.875" style="4" customWidth="1"/>
    <col min="13077" max="13313" width="9" style="4"/>
    <col min="13314" max="13314" width="6" style="4" bestFit="1" customWidth="1"/>
    <col min="13315" max="13316" width="3.625" style="4" bestFit="1" customWidth="1"/>
    <col min="13317" max="13317" width="4.625" style="4" bestFit="1" customWidth="1"/>
    <col min="13318" max="13318" width="4.375" style="4" bestFit="1" customWidth="1"/>
    <col min="13319" max="13319" width="2.75" style="4" bestFit="1" customWidth="1"/>
    <col min="13320" max="13320" width="4.625" style="4" bestFit="1" customWidth="1"/>
    <col min="13321" max="13321" width="4.25" style="4" customWidth="1"/>
    <col min="13322" max="13323" width="4.625" style="4" bestFit="1" customWidth="1"/>
    <col min="13324" max="13324" width="5.5" style="4" bestFit="1" customWidth="1"/>
    <col min="13325" max="13329" width="4.625" style="4" bestFit="1" customWidth="1"/>
    <col min="13330" max="13330" width="3.625" style="4" bestFit="1" customWidth="1"/>
    <col min="13331" max="13331" width="4.625" style="4" bestFit="1" customWidth="1"/>
    <col min="13332" max="13332" width="20.875" style="4" customWidth="1"/>
    <col min="13333" max="13569" width="9" style="4"/>
    <col min="13570" max="13570" width="6" style="4" bestFit="1" customWidth="1"/>
    <col min="13571" max="13572" width="3.625" style="4" bestFit="1" customWidth="1"/>
    <col min="13573" max="13573" width="4.625" style="4" bestFit="1" customWidth="1"/>
    <col min="13574" max="13574" width="4.375" style="4" bestFit="1" customWidth="1"/>
    <col min="13575" max="13575" width="2.75" style="4" bestFit="1" customWidth="1"/>
    <col min="13576" max="13576" width="4.625" style="4" bestFit="1" customWidth="1"/>
    <col min="13577" max="13577" width="4.25" style="4" customWidth="1"/>
    <col min="13578" max="13579" width="4.625" style="4" bestFit="1" customWidth="1"/>
    <col min="13580" max="13580" width="5.5" style="4" bestFit="1" customWidth="1"/>
    <col min="13581" max="13585" width="4.625" style="4" bestFit="1" customWidth="1"/>
    <col min="13586" max="13586" width="3.625" style="4" bestFit="1" customWidth="1"/>
    <col min="13587" max="13587" width="4.625" style="4" bestFit="1" customWidth="1"/>
    <col min="13588" max="13588" width="20.875" style="4" customWidth="1"/>
    <col min="13589" max="13825" width="9" style="4"/>
    <col min="13826" max="13826" width="6" style="4" bestFit="1" customWidth="1"/>
    <col min="13827" max="13828" width="3.625" style="4" bestFit="1" customWidth="1"/>
    <col min="13829" max="13829" width="4.625" style="4" bestFit="1" customWidth="1"/>
    <col min="13830" max="13830" width="4.375" style="4" bestFit="1" customWidth="1"/>
    <col min="13831" max="13831" width="2.75" style="4" bestFit="1" customWidth="1"/>
    <col min="13832" max="13832" width="4.625" style="4" bestFit="1" customWidth="1"/>
    <col min="13833" max="13833" width="4.25" style="4" customWidth="1"/>
    <col min="13834" max="13835" width="4.625" style="4" bestFit="1" customWidth="1"/>
    <col min="13836" max="13836" width="5.5" style="4" bestFit="1" customWidth="1"/>
    <col min="13837" max="13841" width="4.625" style="4" bestFit="1" customWidth="1"/>
    <col min="13842" max="13842" width="3.625" style="4" bestFit="1" customWidth="1"/>
    <col min="13843" max="13843" width="4.625" style="4" bestFit="1" customWidth="1"/>
    <col min="13844" max="13844" width="20.875" style="4" customWidth="1"/>
    <col min="13845" max="14081" width="9" style="4"/>
    <col min="14082" max="14082" width="6" style="4" bestFit="1" customWidth="1"/>
    <col min="14083" max="14084" width="3.625" style="4" bestFit="1" customWidth="1"/>
    <col min="14085" max="14085" width="4.625" style="4" bestFit="1" customWidth="1"/>
    <col min="14086" max="14086" width="4.375" style="4" bestFit="1" customWidth="1"/>
    <col min="14087" max="14087" width="2.75" style="4" bestFit="1" customWidth="1"/>
    <col min="14088" max="14088" width="4.625" style="4" bestFit="1" customWidth="1"/>
    <col min="14089" max="14089" width="4.25" style="4" customWidth="1"/>
    <col min="14090" max="14091" width="4.625" style="4" bestFit="1" customWidth="1"/>
    <col min="14092" max="14092" width="5.5" style="4" bestFit="1" customWidth="1"/>
    <col min="14093" max="14097" width="4.625" style="4" bestFit="1" customWidth="1"/>
    <col min="14098" max="14098" width="3.625" style="4" bestFit="1" customWidth="1"/>
    <col min="14099" max="14099" width="4.625" style="4" bestFit="1" customWidth="1"/>
    <col min="14100" max="14100" width="20.875" style="4" customWidth="1"/>
    <col min="14101" max="14337" width="9" style="4"/>
    <col min="14338" max="14338" width="6" style="4" bestFit="1" customWidth="1"/>
    <col min="14339" max="14340" width="3.625" style="4" bestFit="1" customWidth="1"/>
    <col min="14341" max="14341" width="4.625" style="4" bestFit="1" customWidth="1"/>
    <col min="14342" max="14342" width="4.375" style="4" bestFit="1" customWidth="1"/>
    <col min="14343" max="14343" width="2.75" style="4" bestFit="1" customWidth="1"/>
    <col min="14344" max="14344" width="4.625" style="4" bestFit="1" customWidth="1"/>
    <col min="14345" max="14345" width="4.25" style="4" customWidth="1"/>
    <col min="14346" max="14347" width="4.625" style="4" bestFit="1" customWidth="1"/>
    <col min="14348" max="14348" width="5.5" style="4" bestFit="1" customWidth="1"/>
    <col min="14349" max="14353" width="4.625" style="4" bestFit="1" customWidth="1"/>
    <col min="14354" max="14354" width="3.625" style="4" bestFit="1" customWidth="1"/>
    <col min="14355" max="14355" width="4.625" style="4" bestFit="1" customWidth="1"/>
    <col min="14356" max="14356" width="20.875" style="4" customWidth="1"/>
    <col min="14357" max="14593" width="9" style="4"/>
    <col min="14594" max="14594" width="6" style="4" bestFit="1" customWidth="1"/>
    <col min="14595" max="14596" width="3.625" style="4" bestFit="1" customWidth="1"/>
    <col min="14597" max="14597" width="4.625" style="4" bestFit="1" customWidth="1"/>
    <col min="14598" max="14598" width="4.375" style="4" bestFit="1" customWidth="1"/>
    <col min="14599" max="14599" width="2.75" style="4" bestFit="1" customWidth="1"/>
    <col min="14600" max="14600" width="4.625" style="4" bestFit="1" customWidth="1"/>
    <col min="14601" max="14601" width="4.25" style="4" customWidth="1"/>
    <col min="14602" max="14603" width="4.625" style="4" bestFit="1" customWidth="1"/>
    <col min="14604" max="14604" width="5.5" style="4" bestFit="1" customWidth="1"/>
    <col min="14605" max="14609" width="4.625" style="4" bestFit="1" customWidth="1"/>
    <col min="14610" max="14610" width="3.625" style="4" bestFit="1" customWidth="1"/>
    <col min="14611" max="14611" width="4.625" style="4" bestFit="1" customWidth="1"/>
    <col min="14612" max="14612" width="20.875" style="4" customWidth="1"/>
    <col min="14613" max="14849" width="9" style="4"/>
    <col min="14850" max="14850" width="6" style="4" bestFit="1" customWidth="1"/>
    <col min="14851" max="14852" width="3.625" style="4" bestFit="1" customWidth="1"/>
    <col min="14853" max="14853" width="4.625" style="4" bestFit="1" customWidth="1"/>
    <col min="14854" max="14854" width="4.375" style="4" bestFit="1" customWidth="1"/>
    <col min="14855" max="14855" width="2.75" style="4" bestFit="1" customWidth="1"/>
    <col min="14856" max="14856" width="4.625" style="4" bestFit="1" customWidth="1"/>
    <col min="14857" max="14857" width="4.25" style="4" customWidth="1"/>
    <col min="14858" max="14859" width="4.625" style="4" bestFit="1" customWidth="1"/>
    <col min="14860" max="14860" width="5.5" style="4" bestFit="1" customWidth="1"/>
    <col min="14861" max="14865" width="4.625" style="4" bestFit="1" customWidth="1"/>
    <col min="14866" max="14866" width="3.625" style="4" bestFit="1" customWidth="1"/>
    <col min="14867" max="14867" width="4.625" style="4" bestFit="1" customWidth="1"/>
    <col min="14868" max="14868" width="20.875" style="4" customWidth="1"/>
    <col min="14869" max="15105" width="9" style="4"/>
    <col min="15106" max="15106" width="6" style="4" bestFit="1" customWidth="1"/>
    <col min="15107" max="15108" width="3.625" style="4" bestFit="1" customWidth="1"/>
    <col min="15109" max="15109" width="4.625" style="4" bestFit="1" customWidth="1"/>
    <col min="15110" max="15110" width="4.375" style="4" bestFit="1" customWidth="1"/>
    <col min="15111" max="15111" width="2.75" style="4" bestFit="1" customWidth="1"/>
    <col min="15112" max="15112" width="4.625" style="4" bestFit="1" customWidth="1"/>
    <col min="15113" max="15113" width="4.25" style="4" customWidth="1"/>
    <col min="15114" max="15115" width="4.625" style="4" bestFit="1" customWidth="1"/>
    <col min="15116" max="15116" width="5.5" style="4" bestFit="1" customWidth="1"/>
    <col min="15117" max="15121" width="4.625" style="4" bestFit="1" customWidth="1"/>
    <col min="15122" max="15122" width="3.625" style="4" bestFit="1" customWidth="1"/>
    <col min="15123" max="15123" width="4.625" style="4" bestFit="1" customWidth="1"/>
    <col min="15124" max="15124" width="20.875" style="4" customWidth="1"/>
    <col min="15125" max="15361" width="9" style="4"/>
    <col min="15362" max="15362" width="6" style="4" bestFit="1" customWidth="1"/>
    <col min="15363" max="15364" width="3.625" style="4" bestFit="1" customWidth="1"/>
    <col min="15365" max="15365" width="4.625" style="4" bestFit="1" customWidth="1"/>
    <col min="15366" max="15366" width="4.375" style="4" bestFit="1" customWidth="1"/>
    <col min="15367" max="15367" width="2.75" style="4" bestFit="1" customWidth="1"/>
    <col min="15368" max="15368" width="4.625" style="4" bestFit="1" customWidth="1"/>
    <col min="15369" max="15369" width="4.25" style="4" customWidth="1"/>
    <col min="15370" max="15371" width="4.625" style="4" bestFit="1" customWidth="1"/>
    <col min="15372" max="15372" width="5.5" style="4" bestFit="1" customWidth="1"/>
    <col min="15373" max="15377" width="4.625" style="4" bestFit="1" customWidth="1"/>
    <col min="15378" max="15378" width="3.625" style="4" bestFit="1" customWidth="1"/>
    <col min="15379" max="15379" width="4.625" style="4" bestFit="1" customWidth="1"/>
    <col min="15380" max="15380" width="20.875" style="4" customWidth="1"/>
    <col min="15381" max="15617" width="9" style="4"/>
    <col min="15618" max="15618" width="6" style="4" bestFit="1" customWidth="1"/>
    <col min="15619" max="15620" width="3.625" style="4" bestFit="1" customWidth="1"/>
    <col min="15621" max="15621" width="4.625" style="4" bestFit="1" customWidth="1"/>
    <col min="15622" max="15622" width="4.375" style="4" bestFit="1" customWidth="1"/>
    <col min="15623" max="15623" width="2.75" style="4" bestFit="1" customWidth="1"/>
    <col min="15624" max="15624" width="4.625" style="4" bestFit="1" customWidth="1"/>
    <col min="15625" max="15625" width="4.25" style="4" customWidth="1"/>
    <col min="15626" max="15627" width="4.625" style="4" bestFit="1" customWidth="1"/>
    <col min="15628" max="15628" width="5.5" style="4" bestFit="1" customWidth="1"/>
    <col min="15629" max="15633" width="4.625" style="4" bestFit="1" customWidth="1"/>
    <col min="15634" max="15634" width="3.625" style="4" bestFit="1" customWidth="1"/>
    <col min="15635" max="15635" width="4.625" style="4" bestFit="1" customWidth="1"/>
    <col min="15636" max="15636" width="20.875" style="4" customWidth="1"/>
    <col min="15637" max="15873" width="9" style="4"/>
    <col min="15874" max="15874" width="6" style="4" bestFit="1" customWidth="1"/>
    <col min="15875" max="15876" width="3.625" style="4" bestFit="1" customWidth="1"/>
    <col min="15877" max="15877" width="4.625" style="4" bestFit="1" customWidth="1"/>
    <col min="15878" max="15878" width="4.375" style="4" bestFit="1" customWidth="1"/>
    <col min="15879" max="15879" width="2.75" style="4" bestFit="1" customWidth="1"/>
    <col min="15880" max="15880" width="4.625" style="4" bestFit="1" customWidth="1"/>
    <col min="15881" max="15881" width="4.25" style="4" customWidth="1"/>
    <col min="15882" max="15883" width="4.625" style="4" bestFit="1" customWidth="1"/>
    <col min="15884" max="15884" width="5.5" style="4" bestFit="1" customWidth="1"/>
    <col min="15885" max="15889" width="4.625" style="4" bestFit="1" customWidth="1"/>
    <col min="15890" max="15890" width="3.625" style="4" bestFit="1" customWidth="1"/>
    <col min="15891" max="15891" width="4.625" style="4" bestFit="1" customWidth="1"/>
    <col min="15892" max="15892" width="20.875" style="4" customWidth="1"/>
    <col min="15893" max="16129" width="9" style="4"/>
    <col min="16130" max="16130" width="6" style="4" bestFit="1" customWidth="1"/>
    <col min="16131" max="16132" width="3.625" style="4" bestFit="1" customWidth="1"/>
    <col min="16133" max="16133" width="4.625" style="4" bestFit="1" customWidth="1"/>
    <col min="16134" max="16134" width="4.375" style="4" bestFit="1" customWidth="1"/>
    <col min="16135" max="16135" width="2.75" style="4" bestFit="1" customWidth="1"/>
    <col min="16136" max="16136" width="4.625" style="4" bestFit="1" customWidth="1"/>
    <col min="16137" max="16137" width="4.25" style="4" customWidth="1"/>
    <col min="16138" max="16139" width="4.625" style="4" bestFit="1" customWidth="1"/>
    <col min="16140" max="16140" width="5.5" style="4" bestFit="1" customWidth="1"/>
    <col min="16141" max="16145" width="4.625" style="4" bestFit="1" customWidth="1"/>
    <col min="16146" max="16146" width="3.625" style="4" bestFit="1" customWidth="1"/>
    <col min="16147" max="16147" width="4.625" style="4" bestFit="1" customWidth="1"/>
    <col min="16148" max="16148" width="20.875" style="4" customWidth="1"/>
    <col min="16149" max="16384" width="9" style="4"/>
  </cols>
  <sheetData>
    <row r="1" spans="1:23" ht="15.75">
      <c r="B1" s="2" t="s">
        <v>12</v>
      </c>
      <c r="C1" s="88" t="s">
        <v>1</v>
      </c>
      <c r="D1" s="2" t="s">
        <v>2</v>
      </c>
      <c r="E1" s="3" t="s">
        <v>3</v>
      </c>
      <c r="F1" s="3" t="s">
        <v>4</v>
      </c>
      <c r="G1" s="2" t="s">
        <v>5</v>
      </c>
      <c r="H1" s="3" t="s">
        <v>6</v>
      </c>
      <c r="I1" s="2" t="s">
        <v>7</v>
      </c>
      <c r="J1" s="3" t="s">
        <v>8</v>
      </c>
      <c r="K1" s="2" t="s">
        <v>9</v>
      </c>
      <c r="L1" s="3" t="s">
        <v>10</v>
      </c>
      <c r="M1" s="2" t="s">
        <v>11</v>
      </c>
      <c r="N1" s="2" t="s">
        <v>13</v>
      </c>
      <c r="O1" s="3" t="s">
        <v>14</v>
      </c>
      <c r="P1" s="3" t="s">
        <v>15</v>
      </c>
      <c r="Q1" s="3" t="s">
        <v>16</v>
      </c>
      <c r="R1" s="3" t="s">
        <v>17</v>
      </c>
      <c r="S1" s="3" t="s">
        <v>18</v>
      </c>
    </row>
    <row r="2" spans="1:23" ht="25.5">
      <c r="B2" s="5" t="s">
        <v>23</v>
      </c>
      <c r="C2" s="89"/>
      <c r="D2" s="5" t="s">
        <v>19</v>
      </c>
      <c r="E2" s="6" t="s">
        <v>19</v>
      </c>
      <c r="F2" s="3" t="s">
        <v>19</v>
      </c>
      <c r="G2" s="5" t="s">
        <v>19</v>
      </c>
      <c r="H2" s="6" t="s">
        <v>19</v>
      </c>
      <c r="I2" s="5" t="s">
        <v>19</v>
      </c>
      <c r="J2" s="6" t="s">
        <v>19</v>
      </c>
      <c r="K2" s="5" t="s">
        <v>20</v>
      </c>
      <c r="L2" s="6" t="s">
        <v>21</v>
      </c>
      <c r="M2" s="5" t="s">
        <v>22</v>
      </c>
      <c r="N2" s="5" t="s">
        <v>24</v>
      </c>
      <c r="O2" s="6" t="s">
        <v>22</v>
      </c>
      <c r="P2" s="6" t="s">
        <v>23</v>
      </c>
      <c r="Q2" s="6" t="s">
        <v>24</v>
      </c>
      <c r="R2" s="6" t="s">
        <v>19</v>
      </c>
      <c r="S2" s="6" t="s">
        <v>19</v>
      </c>
      <c r="U2" s="4" t="s">
        <v>90</v>
      </c>
      <c r="V2" s="4" t="s">
        <v>89</v>
      </c>
      <c r="W2" s="4" t="s">
        <v>108</v>
      </c>
    </row>
    <row r="3" spans="1:23">
      <c r="A3" s="4">
        <v>1</v>
      </c>
      <c r="B3" s="9">
        <v>40</v>
      </c>
      <c r="C3" s="9">
        <v>80</v>
      </c>
      <c r="D3" s="9">
        <v>80</v>
      </c>
      <c r="E3" s="9">
        <v>46</v>
      </c>
      <c r="F3" s="9">
        <v>3.8</v>
      </c>
      <c r="G3" s="9">
        <v>5.2</v>
      </c>
      <c r="H3" s="9">
        <v>5</v>
      </c>
      <c r="I3" s="9">
        <v>10.199999999999999</v>
      </c>
      <c r="J3" s="9">
        <v>59</v>
      </c>
      <c r="K3" s="9">
        <v>15.28</v>
      </c>
      <c r="L3" s="9">
        <v>6</v>
      </c>
      <c r="M3" s="9">
        <v>160.19999999999999</v>
      </c>
      <c r="N3" s="9">
        <v>3.24</v>
      </c>
      <c r="O3" s="9">
        <v>8.49</v>
      </c>
      <c r="P3" s="9">
        <v>3.69</v>
      </c>
      <c r="Q3" s="9">
        <v>1.05</v>
      </c>
      <c r="R3" s="9">
        <v>63</v>
      </c>
      <c r="S3" s="9">
        <v>12.2</v>
      </c>
      <c r="U3" s="10" t="str">
        <f>IF(B3&gt;'BEAM-Design'!$B$12,'2IPE '!A3,"")</f>
        <v/>
      </c>
      <c r="V3" s="4" t="str">
        <f>IF(K3&gt;'Column-Design'!$A$11,'2IPE '!A3,"")</f>
        <v/>
      </c>
      <c r="W3" s="4" t="str">
        <f>IF(K3&gt;'Column-Design'!$A$13,'2IPE '!A3,"")</f>
        <v/>
      </c>
    </row>
    <row r="4" spans="1:23">
      <c r="A4" s="4">
        <v>2</v>
      </c>
      <c r="B4" s="9">
        <v>68.400000000000006</v>
      </c>
      <c r="C4" s="9">
        <v>100</v>
      </c>
      <c r="D4" s="9">
        <v>100</v>
      </c>
      <c r="E4" s="9">
        <v>55</v>
      </c>
      <c r="F4" s="9">
        <v>4.0999999999999996</v>
      </c>
      <c r="G4" s="9">
        <v>5.7</v>
      </c>
      <c r="H4" s="9">
        <v>7</v>
      </c>
      <c r="I4" s="9">
        <v>12.7</v>
      </c>
      <c r="J4" s="9">
        <v>74</v>
      </c>
      <c r="K4" s="9">
        <v>20.6</v>
      </c>
      <c r="L4" s="9">
        <v>8.1</v>
      </c>
      <c r="M4" s="9">
        <v>342</v>
      </c>
      <c r="N4" s="9">
        <v>4.07</v>
      </c>
      <c r="O4" s="9">
        <v>15.9</v>
      </c>
      <c r="P4" s="9">
        <v>5.79</v>
      </c>
      <c r="Q4" s="9">
        <v>1.24</v>
      </c>
      <c r="R4" s="9">
        <v>79</v>
      </c>
      <c r="S4" s="9">
        <v>14.6</v>
      </c>
      <c r="U4" s="10" t="str">
        <f>IF(B4&gt;'BEAM-Design'!$B$12,'2IPE '!A4,"")</f>
        <v/>
      </c>
      <c r="V4" s="4" t="str">
        <f>IF(K4&gt;'Column-Design'!$A$11,'2IPE '!A4,"")</f>
        <v/>
      </c>
      <c r="W4" s="4" t="str">
        <f>IF(K4&gt;'Column-Design'!$A$13,'2IPE '!A4,"")</f>
        <v/>
      </c>
    </row>
    <row r="5" spans="1:23">
      <c r="A5" s="4">
        <v>3</v>
      </c>
      <c r="B5" s="9">
        <v>106</v>
      </c>
      <c r="C5" s="9">
        <v>120</v>
      </c>
      <c r="D5" s="9">
        <v>120</v>
      </c>
      <c r="E5" s="9">
        <v>64</v>
      </c>
      <c r="F5" s="9">
        <v>4.4000000000000004</v>
      </c>
      <c r="G5" s="9">
        <v>6.3</v>
      </c>
      <c r="H5" s="9">
        <v>7</v>
      </c>
      <c r="I5" s="9">
        <v>13.3</v>
      </c>
      <c r="J5" s="9">
        <v>93</v>
      </c>
      <c r="K5" s="9">
        <v>26.4</v>
      </c>
      <c r="L5" s="9">
        <v>10.4</v>
      </c>
      <c r="M5" s="9">
        <v>636</v>
      </c>
      <c r="N5" s="9">
        <v>4.9000000000000004</v>
      </c>
      <c r="O5" s="9">
        <v>27.7</v>
      </c>
      <c r="P5" s="9">
        <v>8.65</v>
      </c>
      <c r="Q5" s="9">
        <v>1.45</v>
      </c>
      <c r="R5" s="9">
        <v>96</v>
      </c>
      <c r="S5" s="9">
        <v>16.899999999999999</v>
      </c>
      <c r="U5" s="10" t="str">
        <f>IF(B5&gt;'BEAM-Design'!$B$12,'2IPE '!A5,"")</f>
        <v/>
      </c>
      <c r="V5" s="4" t="str">
        <f>IF(K5&gt;'Column-Design'!$A$11,'2IPE '!A5,"")</f>
        <v/>
      </c>
      <c r="W5" s="4" t="str">
        <f>IF(K5&gt;'Column-Design'!$A$13,'2IPE '!A5,"")</f>
        <v/>
      </c>
    </row>
    <row r="6" spans="1:23">
      <c r="A6" s="4">
        <v>4</v>
      </c>
      <c r="B6" s="9">
        <v>154.6</v>
      </c>
      <c r="C6" s="9">
        <v>140</v>
      </c>
      <c r="D6" s="9">
        <v>140</v>
      </c>
      <c r="E6" s="9">
        <v>73</v>
      </c>
      <c r="F6" s="9">
        <v>4.7</v>
      </c>
      <c r="G6" s="9">
        <v>6.9</v>
      </c>
      <c r="H6" s="9">
        <v>7</v>
      </c>
      <c r="I6" s="9">
        <v>13.9</v>
      </c>
      <c r="J6" s="9">
        <v>112</v>
      </c>
      <c r="K6" s="9">
        <v>32.799999999999997</v>
      </c>
      <c r="L6" s="9">
        <v>12.9</v>
      </c>
      <c r="M6" s="9">
        <v>1082</v>
      </c>
      <c r="N6" s="9">
        <v>5.74</v>
      </c>
      <c r="O6" s="9">
        <v>44.9</v>
      </c>
      <c r="P6" s="9">
        <v>12.3</v>
      </c>
      <c r="Q6" s="9">
        <v>1.65</v>
      </c>
      <c r="R6" s="9">
        <v>112</v>
      </c>
      <c r="S6" s="9">
        <v>19.3</v>
      </c>
      <c r="U6" s="10" t="str">
        <f>IF(B6&gt;'BEAM-Design'!$B$12,'2IPE '!A6,"")</f>
        <v/>
      </c>
      <c r="V6" s="4" t="str">
        <f>IF(K6&gt;'Column-Design'!$A$11,'2IPE '!A6,"")</f>
        <v/>
      </c>
      <c r="W6" s="4" t="str">
        <f>IF(K6&gt;'Column-Design'!$A$13,'2IPE '!A6,"")</f>
        <v/>
      </c>
    </row>
    <row r="7" spans="1:23">
      <c r="A7" s="4">
        <v>5</v>
      </c>
      <c r="B7" s="9">
        <v>218</v>
      </c>
      <c r="C7" s="9">
        <v>160</v>
      </c>
      <c r="D7" s="9">
        <v>160</v>
      </c>
      <c r="E7" s="9">
        <v>82</v>
      </c>
      <c r="F7" s="9">
        <v>5</v>
      </c>
      <c r="G7" s="9">
        <v>7.4</v>
      </c>
      <c r="H7" s="9">
        <v>9</v>
      </c>
      <c r="I7" s="9">
        <v>16.399999999999999</v>
      </c>
      <c r="J7" s="9">
        <v>127</v>
      </c>
      <c r="K7" s="9">
        <v>40.200000000000003</v>
      </c>
      <c r="L7" s="9">
        <v>15.8</v>
      </c>
      <c r="M7" s="9">
        <v>1738</v>
      </c>
      <c r="N7" s="9">
        <v>6.58</v>
      </c>
      <c r="O7" s="9">
        <v>68.3</v>
      </c>
      <c r="P7" s="9">
        <v>16.7</v>
      </c>
      <c r="Q7" s="9">
        <v>1.84</v>
      </c>
      <c r="R7" s="9">
        <v>129</v>
      </c>
      <c r="S7" s="9">
        <v>21.7</v>
      </c>
      <c r="U7" s="10" t="str">
        <f>IF(B7&gt;'BEAM-Design'!$B$12,'2IPE '!A7,"")</f>
        <v/>
      </c>
      <c r="V7" s="4" t="str">
        <f>IF(K7&gt;'Column-Design'!$A$11,'2IPE '!A7,"")</f>
        <v/>
      </c>
      <c r="W7" s="4">
        <f>IF(K7&gt;'Column-Design'!$A$13,'2IPE '!A7,"")</f>
        <v>5</v>
      </c>
    </row>
    <row r="8" spans="1:23">
      <c r="A8" s="4">
        <v>6</v>
      </c>
      <c r="B8" s="9">
        <v>292</v>
      </c>
      <c r="C8" s="9">
        <v>180</v>
      </c>
      <c r="D8" s="9">
        <v>180</v>
      </c>
      <c r="E8" s="9">
        <v>91</v>
      </c>
      <c r="F8" s="9">
        <v>5.3</v>
      </c>
      <c r="G8" s="9">
        <v>8</v>
      </c>
      <c r="H8" s="9">
        <v>9</v>
      </c>
      <c r="I8" s="9">
        <v>17</v>
      </c>
      <c r="J8" s="9">
        <v>146</v>
      </c>
      <c r="K8" s="9">
        <v>47.8</v>
      </c>
      <c r="L8" s="9">
        <v>18.8</v>
      </c>
      <c r="M8" s="9">
        <v>2640</v>
      </c>
      <c r="N8" s="9">
        <v>7.42</v>
      </c>
      <c r="O8" s="9">
        <v>101</v>
      </c>
      <c r="P8" s="9">
        <v>22.2</v>
      </c>
      <c r="Q8" s="9">
        <v>2.06</v>
      </c>
      <c r="R8" s="9">
        <v>145</v>
      </c>
      <c r="S8" s="9">
        <v>24</v>
      </c>
      <c r="U8" s="10" t="str">
        <f>IF(B8&gt;'BEAM-Design'!$B$12,'2IPE '!A8,"")</f>
        <v/>
      </c>
      <c r="V8" s="4" t="str">
        <f>IF(K8&gt;'Column-Design'!$A$11,'2IPE '!A8,"")</f>
        <v/>
      </c>
      <c r="W8" s="4">
        <f>IF(K8&gt;'Column-Design'!$A$13,'2IPE '!A8,"")</f>
        <v>6</v>
      </c>
    </row>
    <row r="9" spans="1:23">
      <c r="A9" s="4">
        <v>7</v>
      </c>
      <c r="B9" s="9">
        <v>388</v>
      </c>
      <c r="C9" s="9">
        <v>200</v>
      </c>
      <c r="D9" s="9">
        <v>200</v>
      </c>
      <c r="E9" s="9">
        <v>100</v>
      </c>
      <c r="F9" s="9">
        <v>5.6</v>
      </c>
      <c r="G9" s="9">
        <v>8.5</v>
      </c>
      <c r="H9" s="9">
        <v>12</v>
      </c>
      <c r="I9" s="9">
        <v>20.5</v>
      </c>
      <c r="J9" s="9">
        <v>159</v>
      </c>
      <c r="K9" s="9">
        <v>57</v>
      </c>
      <c r="L9" s="9">
        <v>22.4</v>
      </c>
      <c r="M9" s="9">
        <v>3880</v>
      </c>
      <c r="N9" s="9">
        <v>8.26</v>
      </c>
      <c r="O9" s="9">
        <v>142</v>
      </c>
      <c r="P9" s="9">
        <v>28.5</v>
      </c>
      <c r="Q9" s="9">
        <v>2.2400000000000002</v>
      </c>
      <c r="R9" s="9">
        <v>162</v>
      </c>
      <c r="S9" s="9">
        <v>26.4</v>
      </c>
      <c r="U9" s="10" t="str">
        <f>IF(B9&gt;'BEAM-Design'!$B$12,'2IPE '!A9,"")</f>
        <v/>
      </c>
      <c r="V9" s="4">
        <f>IF(K9&gt;'Column-Design'!$A$11,'2IPE '!A9,"")</f>
        <v>7</v>
      </c>
      <c r="W9" s="4">
        <f>IF(K9&gt;'Column-Design'!$A$13,'2IPE '!A9,"")</f>
        <v>7</v>
      </c>
    </row>
    <row r="10" spans="1:23">
      <c r="A10" s="4">
        <v>8</v>
      </c>
      <c r="B10" s="9">
        <v>504</v>
      </c>
      <c r="C10" s="9">
        <v>220</v>
      </c>
      <c r="D10" s="9">
        <v>220</v>
      </c>
      <c r="E10" s="9">
        <v>110</v>
      </c>
      <c r="F10" s="9">
        <v>5.9</v>
      </c>
      <c r="G10" s="9">
        <v>9.1999999999999993</v>
      </c>
      <c r="H10" s="9">
        <v>12</v>
      </c>
      <c r="I10" s="9">
        <v>21.2</v>
      </c>
      <c r="J10" s="9">
        <v>177</v>
      </c>
      <c r="K10" s="9">
        <v>66.8</v>
      </c>
      <c r="L10" s="9">
        <v>26.2</v>
      </c>
      <c r="M10" s="9">
        <v>5540</v>
      </c>
      <c r="N10" s="9">
        <v>9.11</v>
      </c>
      <c r="O10" s="9">
        <v>205</v>
      </c>
      <c r="P10" s="9">
        <v>37.299999999999997</v>
      </c>
      <c r="Q10" s="9">
        <v>2.48</v>
      </c>
      <c r="R10" s="9">
        <v>179</v>
      </c>
      <c r="S10" s="9">
        <v>29.1</v>
      </c>
      <c r="U10" s="10" t="str">
        <f>IF(B10&gt;'BEAM-Design'!$B$12,'2IPE '!A10,"")</f>
        <v/>
      </c>
      <c r="V10" s="4">
        <f>IF(K10&gt;'Column-Design'!$A$11,'2IPE '!A10,"")</f>
        <v>8</v>
      </c>
      <c r="W10" s="4">
        <f>IF(K10&gt;'Column-Design'!$A$13,'2IPE '!A10,"")</f>
        <v>8</v>
      </c>
    </row>
    <row r="11" spans="1:23">
      <c r="A11" s="4">
        <v>9</v>
      </c>
      <c r="B11" s="9">
        <v>648</v>
      </c>
      <c r="C11" s="9">
        <v>240</v>
      </c>
      <c r="D11" s="9">
        <v>240</v>
      </c>
      <c r="E11" s="9">
        <v>120</v>
      </c>
      <c r="F11" s="9">
        <v>6.2</v>
      </c>
      <c r="G11" s="9">
        <v>9.8000000000000007</v>
      </c>
      <c r="H11" s="9">
        <v>15</v>
      </c>
      <c r="I11" s="9">
        <v>24.8</v>
      </c>
      <c r="J11" s="9">
        <v>190</v>
      </c>
      <c r="K11" s="9">
        <v>78.2</v>
      </c>
      <c r="L11" s="9">
        <v>30.7</v>
      </c>
      <c r="M11" s="9">
        <v>7780</v>
      </c>
      <c r="N11" s="9">
        <v>9.9700000000000006</v>
      </c>
      <c r="O11" s="9">
        <v>284</v>
      </c>
      <c r="P11" s="9">
        <v>47.3</v>
      </c>
      <c r="Q11" s="9">
        <v>2.6</v>
      </c>
      <c r="R11" s="9">
        <v>196</v>
      </c>
      <c r="S11" s="9">
        <v>31.8</v>
      </c>
      <c r="U11" s="10" t="str">
        <f>IF(B11&gt;'BEAM-Design'!$B$12,'2IPE '!A11,"")</f>
        <v/>
      </c>
      <c r="V11" s="4">
        <f>IF(K11&gt;'Column-Design'!$A$11,'2IPE '!A11,"")</f>
        <v>9</v>
      </c>
      <c r="W11" s="4">
        <f>IF(K11&gt;'Column-Design'!$A$13,'2IPE '!A11,"")</f>
        <v>9</v>
      </c>
    </row>
    <row r="12" spans="1:23">
      <c r="A12" s="4">
        <v>10</v>
      </c>
      <c r="B12" s="9">
        <v>858</v>
      </c>
      <c r="C12" s="9">
        <v>270</v>
      </c>
      <c r="D12" s="9">
        <v>270</v>
      </c>
      <c r="E12" s="9">
        <v>135</v>
      </c>
      <c r="F12" s="9">
        <v>6.6</v>
      </c>
      <c r="G12" s="9">
        <v>10.199999999999999</v>
      </c>
      <c r="H12" s="9">
        <v>15</v>
      </c>
      <c r="I12" s="9">
        <v>25.2</v>
      </c>
      <c r="J12" s="9">
        <v>219</v>
      </c>
      <c r="K12" s="9">
        <v>91.8</v>
      </c>
      <c r="L12" s="9">
        <v>36.1</v>
      </c>
      <c r="M12" s="9">
        <v>11580</v>
      </c>
      <c r="N12" s="9">
        <v>11.2</v>
      </c>
      <c r="O12" s="9">
        <v>420</v>
      </c>
      <c r="P12" s="9">
        <v>62.2</v>
      </c>
      <c r="Q12" s="9">
        <v>3.02</v>
      </c>
      <c r="R12" s="9">
        <v>220</v>
      </c>
      <c r="S12" s="9">
        <v>35.6</v>
      </c>
      <c r="U12" s="10">
        <f>IF(B12&gt;'BEAM-Design'!$B$12,'2IPE '!A12,"")</f>
        <v>10</v>
      </c>
      <c r="V12" s="4">
        <f>IF(K12&gt;'Column-Design'!$A$11,'2IPE '!A12,"")</f>
        <v>10</v>
      </c>
      <c r="W12" s="4">
        <f>IF(K12&gt;'Column-Design'!$A$13,'2IPE '!A12,"")</f>
        <v>10</v>
      </c>
    </row>
    <row r="13" spans="1:23">
      <c r="A13" s="4">
        <v>11</v>
      </c>
      <c r="B13" s="9">
        <v>1114</v>
      </c>
      <c r="C13" s="9">
        <v>300</v>
      </c>
      <c r="D13" s="9">
        <v>300</v>
      </c>
      <c r="E13" s="9">
        <v>150</v>
      </c>
      <c r="F13" s="9">
        <v>7.1</v>
      </c>
      <c r="G13" s="9">
        <v>10.7</v>
      </c>
      <c r="H13" s="9">
        <v>15</v>
      </c>
      <c r="I13" s="9">
        <v>25.7</v>
      </c>
      <c r="J13" s="9">
        <v>248</v>
      </c>
      <c r="K13" s="9">
        <v>107.6</v>
      </c>
      <c r="L13" s="9">
        <v>42.2</v>
      </c>
      <c r="M13" s="9">
        <v>16720</v>
      </c>
      <c r="N13" s="9">
        <v>12.5</v>
      </c>
      <c r="O13" s="9">
        <v>604</v>
      </c>
      <c r="P13" s="9">
        <v>80.5</v>
      </c>
      <c r="Q13" s="9">
        <v>3.35</v>
      </c>
      <c r="R13" s="9">
        <v>245</v>
      </c>
      <c r="S13" s="9">
        <v>39.5</v>
      </c>
      <c r="U13" s="10">
        <f>IF(B13&gt;'BEAM-Design'!$B$12,'2IPE '!A13,"")</f>
        <v>11</v>
      </c>
      <c r="V13" s="4">
        <f>IF(K13&gt;'Column-Design'!$A$11,'2IPE '!A13,"")</f>
        <v>11</v>
      </c>
      <c r="W13" s="4">
        <f>IF(K13&gt;'Column-Design'!$A$13,'2IPE '!A13,"")</f>
        <v>11</v>
      </c>
    </row>
    <row r="14" spans="1:23">
      <c r="A14" s="4">
        <v>12</v>
      </c>
      <c r="B14" s="9">
        <v>1426</v>
      </c>
      <c r="C14" s="9">
        <v>330</v>
      </c>
      <c r="D14" s="9">
        <v>330</v>
      </c>
      <c r="E14" s="9">
        <v>160</v>
      </c>
      <c r="F14" s="9">
        <v>7.5</v>
      </c>
      <c r="G14" s="9">
        <v>11.5</v>
      </c>
      <c r="H14" s="9">
        <v>18</v>
      </c>
      <c r="I14" s="9">
        <v>29.5</v>
      </c>
      <c r="J14" s="9">
        <v>271</v>
      </c>
      <c r="K14" s="9">
        <v>125.2</v>
      </c>
      <c r="L14" s="9">
        <v>49.1</v>
      </c>
      <c r="M14" s="9">
        <v>23540</v>
      </c>
      <c r="N14" s="9">
        <v>13.7</v>
      </c>
      <c r="O14" s="9">
        <v>788</v>
      </c>
      <c r="P14" s="9">
        <v>98.5</v>
      </c>
      <c r="Q14" s="9">
        <v>3.55</v>
      </c>
      <c r="R14" s="9">
        <v>270</v>
      </c>
      <c r="S14" s="9">
        <v>42.1</v>
      </c>
      <c r="U14" s="10">
        <f>IF(B14&gt;'BEAM-Design'!$B$12,'2IPE '!A14,"")</f>
        <v>12</v>
      </c>
      <c r="V14" s="4">
        <f>IF(K14&gt;'Column-Design'!$A$11,'2IPE '!A14,"")</f>
        <v>12</v>
      </c>
      <c r="W14" s="4">
        <f>IF(K14&gt;'Column-Design'!$A$13,'2IPE '!A14,"")</f>
        <v>12</v>
      </c>
    </row>
    <row r="15" spans="1:23">
      <c r="A15" s="4">
        <v>13</v>
      </c>
      <c r="B15" s="9">
        <v>1808</v>
      </c>
      <c r="C15" s="9">
        <v>360</v>
      </c>
      <c r="D15" s="9">
        <v>360</v>
      </c>
      <c r="E15" s="9">
        <v>170</v>
      </c>
      <c r="F15" s="9">
        <v>8</v>
      </c>
      <c r="G15" s="9">
        <v>12.7</v>
      </c>
      <c r="H15" s="9">
        <v>18</v>
      </c>
      <c r="I15" s="9">
        <v>30.7</v>
      </c>
      <c r="J15" s="9">
        <v>298</v>
      </c>
      <c r="K15" s="9">
        <v>145.4</v>
      </c>
      <c r="L15" s="9">
        <v>57.1</v>
      </c>
      <c r="M15" s="9">
        <v>32540</v>
      </c>
      <c r="N15" s="9">
        <v>15</v>
      </c>
      <c r="O15" s="9">
        <v>1040</v>
      </c>
      <c r="P15" s="9">
        <v>123</v>
      </c>
      <c r="Q15" s="9">
        <v>3.79</v>
      </c>
      <c r="R15" s="9">
        <v>294</v>
      </c>
      <c r="S15" s="9">
        <v>44.7</v>
      </c>
      <c r="U15" s="10">
        <f>IF(B15&gt;'BEAM-Design'!$B$12,'2IPE '!A15,"")</f>
        <v>13</v>
      </c>
      <c r="V15" s="4">
        <f>IF(K15&gt;'Column-Design'!$A$11,'2IPE '!A15,"")</f>
        <v>13</v>
      </c>
      <c r="W15" s="4">
        <f>IF(K15&gt;'Column-Design'!$A$13,'2IPE '!A15,"")</f>
        <v>13</v>
      </c>
    </row>
    <row r="16" spans="1:23">
      <c r="A16" s="4">
        <v>14</v>
      </c>
      <c r="B16" s="9">
        <v>2320</v>
      </c>
      <c r="C16" s="9">
        <v>400</v>
      </c>
      <c r="D16" s="9">
        <v>400</v>
      </c>
      <c r="E16" s="9">
        <v>180</v>
      </c>
      <c r="F16" s="9">
        <v>8.6</v>
      </c>
      <c r="G16" s="9">
        <v>13.5</v>
      </c>
      <c r="H16" s="9">
        <v>21</v>
      </c>
      <c r="I16" s="9">
        <v>34.5</v>
      </c>
      <c r="J16" s="9">
        <v>331</v>
      </c>
      <c r="K16" s="9">
        <v>169</v>
      </c>
      <c r="L16" s="9">
        <v>66.3</v>
      </c>
      <c r="M16" s="9">
        <v>46260</v>
      </c>
      <c r="N16" s="9">
        <v>16.5</v>
      </c>
      <c r="O16" s="9">
        <v>1320</v>
      </c>
      <c r="P16" s="9">
        <v>146</v>
      </c>
      <c r="Q16" s="9">
        <v>3.95</v>
      </c>
      <c r="R16" s="9">
        <v>326</v>
      </c>
      <c r="S16" s="9">
        <v>47.1</v>
      </c>
      <c r="U16" s="10">
        <f>IF(B16&gt;'BEAM-Design'!$B$12,'2IPE '!A16,"")</f>
        <v>14</v>
      </c>
      <c r="V16" s="4">
        <f>IF(K16&gt;'Column-Design'!$A$11,'2IPE '!A16,"")</f>
        <v>14</v>
      </c>
      <c r="W16" s="4">
        <f>IF(K16&gt;'Column-Design'!$A$13,'2IPE '!A16,"")</f>
        <v>14</v>
      </c>
    </row>
    <row r="17" spans="1:23">
      <c r="A17" s="4">
        <v>15</v>
      </c>
      <c r="B17" s="9">
        <v>3000</v>
      </c>
      <c r="C17" s="9">
        <v>450</v>
      </c>
      <c r="D17" s="9">
        <v>450</v>
      </c>
      <c r="E17" s="9">
        <v>190</v>
      </c>
      <c r="F17" s="9">
        <v>9.4</v>
      </c>
      <c r="G17" s="9">
        <v>14.6</v>
      </c>
      <c r="H17" s="9">
        <v>21</v>
      </c>
      <c r="I17" s="9">
        <v>35.6</v>
      </c>
      <c r="J17" s="9">
        <v>378</v>
      </c>
      <c r="K17" s="9">
        <v>197.6</v>
      </c>
      <c r="L17" s="9">
        <v>77.599999999999994</v>
      </c>
      <c r="M17" s="9">
        <v>67480</v>
      </c>
      <c r="N17" s="9">
        <v>18.5</v>
      </c>
      <c r="O17" s="9">
        <v>1680</v>
      </c>
      <c r="P17" s="9">
        <v>176</v>
      </c>
      <c r="Q17" s="9">
        <v>4.12</v>
      </c>
      <c r="R17" s="9">
        <v>365</v>
      </c>
      <c r="S17" s="9">
        <v>49.4</v>
      </c>
      <c r="U17" s="10">
        <f>IF(B17&gt;'BEAM-Design'!$B$12,'2IPE '!A17,"")</f>
        <v>15</v>
      </c>
      <c r="V17" s="4">
        <f>IF(K17&gt;'Column-Design'!$A$11,'2IPE '!A17,"")</f>
        <v>15</v>
      </c>
      <c r="W17" s="4">
        <f>IF(K17&gt;'Column-Design'!$A$13,'2IPE '!A17,"")</f>
        <v>15</v>
      </c>
    </row>
    <row r="18" spans="1:23">
      <c r="A18" s="4">
        <v>16</v>
      </c>
      <c r="B18" s="9">
        <v>3860</v>
      </c>
      <c r="C18" s="9">
        <v>500</v>
      </c>
      <c r="D18" s="9">
        <v>500</v>
      </c>
      <c r="E18" s="9">
        <v>200</v>
      </c>
      <c r="F18" s="9">
        <v>10.199999999999999</v>
      </c>
      <c r="G18" s="9">
        <v>16</v>
      </c>
      <c r="H18" s="9">
        <v>21</v>
      </c>
      <c r="I18" s="9">
        <v>37</v>
      </c>
      <c r="J18" s="9">
        <v>426</v>
      </c>
      <c r="K18" s="9">
        <v>232</v>
      </c>
      <c r="L18" s="9">
        <v>90.7</v>
      </c>
      <c r="M18" s="9">
        <v>96400</v>
      </c>
      <c r="N18" s="9">
        <v>20.399999999999999</v>
      </c>
      <c r="O18" s="9">
        <v>2140</v>
      </c>
      <c r="P18" s="9">
        <v>214</v>
      </c>
      <c r="Q18" s="9">
        <v>4.3099999999999996</v>
      </c>
      <c r="R18" s="9">
        <v>404</v>
      </c>
      <c r="S18" s="9">
        <v>51.8</v>
      </c>
      <c r="U18" s="10">
        <f>IF(B18&gt;'BEAM-Design'!$B$12,'2IPE '!A18,"")</f>
        <v>16</v>
      </c>
      <c r="V18" s="4">
        <f>IF(K18&gt;'Column-Design'!$A$11,'2IPE '!A18,"")</f>
        <v>16</v>
      </c>
      <c r="W18" s="4">
        <f>IF(K18&gt;'Column-Design'!$A$13,'2IPE '!A18,"")</f>
        <v>16</v>
      </c>
    </row>
    <row r="19" spans="1:23">
      <c r="A19" s="4">
        <v>17</v>
      </c>
      <c r="B19" s="9">
        <v>4880</v>
      </c>
      <c r="C19" s="9">
        <v>550</v>
      </c>
      <c r="D19" s="9">
        <v>550</v>
      </c>
      <c r="E19" s="9">
        <v>210</v>
      </c>
      <c r="F19" s="9">
        <v>11.1</v>
      </c>
      <c r="G19" s="9">
        <v>17.2</v>
      </c>
      <c r="H19" s="9">
        <v>24</v>
      </c>
      <c r="I19" s="9">
        <v>41.2</v>
      </c>
      <c r="J19" s="9">
        <v>467</v>
      </c>
      <c r="K19" s="9">
        <v>268</v>
      </c>
      <c r="L19" s="9">
        <v>106</v>
      </c>
      <c r="M19" s="9">
        <v>134240</v>
      </c>
      <c r="N19" s="9">
        <v>22.3</v>
      </c>
      <c r="O19" s="9">
        <v>2670</v>
      </c>
      <c r="P19" s="9">
        <v>254</v>
      </c>
      <c r="Q19" s="9">
        <v>4.45</v>
      </c>
      <c r="R19" s="9">
        <v>442</v>
      </c>
      <c r="S19" s="9">
        <v>54</v>
      </c>
      <c r="U19" s="10">
        <f>IF(B19&gt;'BEAM-Design'!$B$12,'2IPE '!A19,"")</f>
        <v>17</v>
      </c>
      <c r="V19" s="4">
        <f>IF(K19&gt;'Column-Design'!$A$11,'2IPE '!A19,"")</f>
        <v>17</v>
      </c>
      <c r="W19" s="4">
        <f>IF(K19&gt;'Column-Design'!$A$13,'2IPE '!A19,"")</f>
        <v>17</v>
      </c>
    </row>
    <row r="20" spans="1:23">
      <c r="A20" s="4">
        <v>18</v>
      </c>
      <c r="B20" s="9">
        <v>6140</v>
      </c>
      <c r="C20" s="9">
        <v>600</v>
      </c>
      <c r="D20" s="9">
        <v>600</v>
      </c>
      <c r="E20" s="9">
        <v>220</v>
      </c>
      <c r="F20" s="9">
        <v>12</v>
      </c>
      <c r="G20" s="9">
        <v>19</v>
      </c>
      <c r="H20" s="9">
        <v>24</v>
      </c>
      <c r="I20" s="9">
        <v>43</v>
      </c>
      <c r="J20" s="9">
        <v>514</v>
      </c>
      <c r="K20" s="9">
        <v>312</v>
      </c>
      <c r="L20" s="9">
        <v>122</v>
      </c>
      <c r="M20" s="9">
        <v>184160</v>
      </c>
      <c r="N20" s="9">
        <v>24.3</v>
      </c>
      <c r="O20" s="9">
        <v>3390</v>
      </c>
      <c r="P20" s="9">
        <v>308</v>
      </c>
      <c r="Q20" s="9">
        <v>4.66</v>
      </c>
      <c r="R20" s="9">
        <v>481</v>
      </c>
      <c r="S20" s="9">
        <v>56.5</v>
      </c>
      <c r="U20" s="10">
        <f>IF(B20&gt;'BEAM-Design'!$B$12,'2IPE '!A20,"")</f>
        <v>18</v>
      </c>
      <c r="V20" s="4">
        <f>IF(K20&gt;'Column-Design'!$A$11,'2IPE '!A20,"")</f>
        <v>18</v>
      </c>
      <c r="W20" s="4">
        <f>IF(K20&gt;'Column-Design'!$A$13,'2IPE '!A20,"")</f>
        <v>18</v>
      </c>
    </row>
  </sheetData>
  <mergeCells count="1">
    <mergeCell ref="C1:C2"/>
  </mergeCells>
  <dataValidations count="1">
    <dataValidation type="list" allowBlank="1" showInputMessage="1" showErrorMessage="1" sqref="C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C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C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C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C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C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C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C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C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C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C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C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C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C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C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WVJ983041">
      <formula1>$C$3:$C$26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U20"/>
  <sheetViews>
    <sheetView rightToLeft="1" workbookViewId="0">
      <pane ySplit="2" topLeftCell="A3" activePane="bottomLeft" state="frozen"/>
      <selection activeCell="R7" sqref="R7"/>
      <selection pane="bottomLeft" activeCell="B18" sqref="B18:C18"/>
    </sheetView>
  </sheetViews>
  <sheetFormatPr defaultRowHeight="15"/>
  <cols>
    <col min="1" max="1" width="9" style="4"/>
    <col min="2" max="2" width="4.625" style="4" bestFit="1" customWidth="1"/>
    <col min="3" max="3" width="6" style="4" bestFit="1" customWidth="1"/>
    <col min="4" max="5" width="3.625" style="4" bestFit="1" customWidth="1"/>
    <col min="6" max="6" width="4.625" style="4" bestFit="1" customWidth="1"/>
    <col min="7" max="7" width="4.375" style="4" bestFit="1" customWidth="1"/>
    <col min="8" max="8" width="2.75" style="4" bestFit="1" customWidth="1"/>
    <col min="9" max="9" width="4.625" style="4" bestFit="1" customWidth="1"/>
    <col min="10" max="10" width="4.25" style="4" customWidth="1"/>
    <col min="11" max="12" width="4.625" style="4" bestFit="1" customWidth="1"/>
    <col min="13" max="13" width="5.5" style="4" bestFit="1" customWidth="1"/>
    <col min="14" max="17" width="4.625" style="4" bestFit="1" customWidth="1"/>
    <col min="18" max="18" width="3.625" style="4" bestFit="1" customWidth="1"/>
    <col min="19" max="19" width="5.125" style="4" bestFit="1" customWidth="1"/>
    <col min="20" max="20" width="20.875" style="4" customWidth="1"/>
    <col min="21" max="21" width="0" style="4" hidden="1" customWidth="1"/>
    <col min="22" max="257" width="9" style="4"/>
    <col min="258" max="258" width="6" style="4" bestFit="1" customWidth="1"/>
    <col min="259" max="260" width="3.625" style="4" bestFit="1" customWidth="1"/>
    <col min="261" max="261" width="4.625" style="4" bestFit="1" customWidth="1"/>
    <col min="262" max="262" width="4.375" style="4" bestFit="1" customWidth="1"/>
    <col min="263" max="263" width="2.75" style="4" bestFit="1" customWidth="1"/>
    <col min="264" max="264" width="4.625" style="4" bestFit="1" customWidth="1"/>
    <col min="265" max="265" width="4.25" style="4" customWidth="1"/>
    <col min="266" max="267" width="4.625" style="4" bestFit="1" customWidth="1"/>
    <col min="268" max="268" width="5.5" style="4" bestFit="1" customWidth="1"/>
    <col min="269" max="273" width="4.625" style="4" bestFit="1" customWidth="1"/>
    <col min="274" max="274" width="3.625" style="4" bestFit="1" customWidth="1"/>
    <col min="275" max="275" width="4.625" style="4" bestFit="1" customWidth="1"/>
    <col min="276" max="276" width="20.875" style="4" customWidth="1"/>
    <col min="277" max="513" width="9" style="4"/>
    <col min="514" max="514" width="6" style="4" bestFit="1" customWidth="1"/>
    <col min="515" max="516" width="3.625" style="4" bestFit="1" customWidth="1"/>
    <col min="517" max="517" width="4.625" style="4" bestFit="1" customWidth="1"/>
    <col min="518" max="518" width="4.375" style="4" bestFit="1" customWidth="1"/>
    <col min="519" max="519" width="2.75" style="4" bestFit="1" customWidth="1"/>
    <col min="520" max="520" width="4.625" style="4" bestFit="1" customWidth="1"/>
    <col min="521" max="521" width="4.25" style="4" customWidth="1"/>
    <col min="522" max="523" width="4.625" style="4" bestFit="1" customWidth="1"/>
    <col min="524" max="524" width="5.5" style="4" bestFit="1" customWidth="1"/>
    <col min="525" max="529" width="4.625" style="4" bestFit="1" customWidth="1"/>
    <col min="530" max="530" width="3.625" style="4" bestFit="1" customWidth="1"/>
    <col min="531" max="531" width="4.625" style="4" bestFit="1" customWidth="1"/>
    <col min="532" max="532" width="20.875" style="4" customWidth="1"/>
    <col min="533" max="769" width="9" style="4"/>
    <col min="770" max="770" width="6" style="4" bestFit="1" customWidth="1"/>
    <col min="771" max="772" width="3.625" style="4" bestFit="1" customWidth="1"/>
    <col min="773" max="773" width="4.625" style="4" bestFit="1" customWidth="1"/>
    <col min="774" max="774" width="4.375" style="4" bestFit="1" customWidth="1"/>
    <col min="775" max="775" width="2.75" style="4" bestFit="1" customWidth="1"/>
    <col min="776" max="776" width="4.625" style="4" bestFit="1" customWidth="1"/>
    <col min="777" max="777" width="4.25" style="4" customWidth="1"/>
    <col min="778" max="779" width="4.625" style="4" bestFit="1" customWidth="1"/>
    <col min="780" max="780" width="5.5" style="4" bestFit="1" customWidth="1"/>
    <col min="781" max="785" width="4.625" style="4" bestFit="1" customWidth="1"/>
    <col min="786" max="786" width="3.625" style="4" bestFit="1" customWidth="1"/>
    <col min="787" max="787" width="4.625" style="4" bestFit="1" customWidth="1"/>
    <col min="788" max="788" width="20.875" style="4" customWidth="1"/>
    <col min="789" max="1025" width="9" style="4"/>
    <col min="1026" max="1026" width="6" style="4" bestFit="1" customWidth="1"/>
    <col min="1027" max="1028" width="3.625" style="4" bestFit="1" customWidth="1"/>
    <col min="1029" max="1029" width="4.625" style="4" bestFit="1" customWidth="1"/>
    <col min="1030" max="1030" width="4.375" style="4" bestFit="1" customWidth="1"/>
    <col min="1031" max="1031" width="2.75" style="4" bestFit="1" customWidth="1"/>
    <col min="1032" max="1032" width="4.625" style="4" bestFit="1" customWidth="1"/>
    <col min="1033" max="1033" width="4.25" style="4" customWidth="1"/>
    <col min="1034" max="1035" width="4.625" style="4" bestFit="1" customWidth="1"/>
    <col min="1036" max="1036" width="5.5" style="4" bestFit="1" customWidth="1"/>
    <col min="1037" max="1041" width="4.625" style="4" bestFit="1" customWidth="1"/>
    <col min="1042" max="1042" width="3.625" style="4" bestFit="1" customWidth="1"/>
    <col min="1043" max="1043" width="4.625" style="4" bestFit="1" customWidth="1"/>
    <col min="1044" max="1044" width="20.875" style="4" customWidth="1"/>
    <col min="1045" max="1281" width="9" style="4"/>
    <col min="1282" max="1282" width="6" style="4" bestFit="1" customWidth="1"/>
    <col min="1283" max="1284" width="3.625" style="4" bestFit="1" customWidth="1"/>
    <col min="1285" max="1285" width="4.625" style="4" bestFit="1" customWidth="1"/>
    <col min="1286" max="1286" width="4.375" style="4" bestFit="1" customWidth="1"/>
    <col min="1287" max="1287" width="2.75" style="4" bestFit="1" customWidth="1"/>
    <col min="1288" max="1288" width="4.625" style="4" bestFit="1" customWidth="1"/>
    <col min="1289" max="1289" width="4.25" style="4" customWidth="1"/>
    <col min="1290" max="1291" width="4.625" style="4" bestFit="1" customWidth="1"/>
    <col min="1292" max="1292" width="5.5" style="4" bestFit="1" customWidth="1"/>
    <col min="1293" max="1297" width="4.625" style="4" bestFit="1" customWidth="1"/>
    <col min="1298" max="1298" width="3.625" style="4" bestFit="1" customWidth="1"/>
    <col min="1299" max="1299" width="4.625" style="4" bestFit="1" customWidth="1"/>
    <col min="1300" max="1300" width="20.875" style="4" customWidth="1"/>
    <col min="1301" max="1537" width="9" style="4"/>
    <col min="1538" max="1538" width="6" style="4" bestFit="1" customWidth="1"/>
    <col min="1539" max="1540" width="3.625" style="4" bestFit="1" customWidth="1"/>
    <col min="1541" max="1541" width="4.625" style="4" bestFit="1" customWidth="1"/>
    <col min="1542" max="1542" width="4.375" style="4" bestFit="1" customWidth="1"/>
    <col min="1543" max="1543" width="2.75" style="4" bestFit="1" customWidth="1"/>
    <col min="1544" max="1544" width="4.625" style="4" bestFit="1" customWidth="1"/>
    <col min="1545" max="1545" width="4.25" style="4" customWidth="1"/>
    <col min="1546" max="1547" width="4.625" style="4" bestFit="1" customWidth="1"/>
    <col min="1548" max="1548" width="5.5" style="4" bestFit="1" customWidth="1"/>
    <col min="1549" max="1553" width="4.625" style="4" bestFit="1" customWidth="1"/>
    <col min="1554" max="1554" width="3.625" style="4" bestFit="1" customWidth="1"/>
    <col min="1555" max="1555" width="4.625" style="4" bestFit="1" customWidth="1"/>
    <col min="1556" max="1556" width="20.875" style="4" customWidth="1"/>
    <col min="1557" max="1793" width="9" style="4"/>
    <col min="1794" max="1794" width="6" style="4" bestFit="1" customWidth="1"/>
    <col min="1795" max="1796" width="3.625" style="4" bestFit="1" customWidth="1"/>
    <col min="1797" max="1797" width="4.625" style="4" bestFit="1" customWidth="1"/>
    <col min="1798" max="1798" width="4.375" style="4" bestFit="1" customWidth="1"/>
    <col min="1799" max="1799" width="2.75" style="4" bestFit="1" customWidth="1"/>
    <col min="1800" max="1800" width="4.625" style="4" bestFit="1" customWidth="1"/>
    <col min="1801" max="1801" width="4.25" style="4" customWidth="1"/>
    <col min="1802" max="1803" width="4.625" style="4" bestFit="1" customWidth="1"/>
    <col min="1804" max="1804" width="5.5" style="4" bestFit="1" customWidth="1"/>
    <col min="1805" max="1809" width="4.625" style="4" bestFit="1" customWidth="1"/>
    <col min="1810" max="1810" width="3.625" style="4" bestFit="1" customWidth="1"/>
    <col min="1811" max="1811" width="4.625" style="4" bestFit="1" customWidth="1"/>
    <col min="1812" max="1812" width="20.875" style="4" customWidth="1"/>
    <col min="1813" max="2049" width="9" style="4"/>
    <col min="2050" max="2050" width="6" style="4" bestFit="1" customWidth="1"/>
    <col min="2051" max="2052" width="3.625" style="4" bestFit="1" customWidth="1"/>
    <col min="2053" max="2053" width="4.625" style="4" bestFit="1" customWidth="1"/>
    <col min="2054" max="2054" width="4.375" style="4" bestFit="1" customWidth="1"/>
    <col min="2055" max="2055" width="2.75" style="4" bestFit="1" customWidth="1"/>
    <col min="2056" max="2056" width="4.625" style="4" bestFit="1" customWidth="1"/>
    <col min="2057" max="2057" width="4.25" style="4" customWidth="1"/>
    <col min="2058" max="2059" width="4.625" style="4" bestFit="1" customWidth="1"/>
    <col min="2060" max="2060" width="5.5" style="4" bestFit="1" customWidth="1"/>
    <col min="2061" max="2065" width="4.625" style="4" bestFit="1" customWidth="1"/>
    <col min="2066" max="2066" width="3.625" style="4" bestFit="1" customWidth="1"/>
    <col min="2067" max="2067" width="4.625" style="4" bestFit="1" customWidth="1"/>
    <col min="2068" max="2068" width="20.875" style="4" customWidth="1"/>
    <col min="2069" max="2305" width="9" style="4"/>
    <col min="2306" max="2306" width="6" style="4" bestFit="1" customWidth="1"/>
    <col min="2307" max="2308" width="3.625" style="4" bestFit="1" customWidth="1"/>
    <col min="2309" max="2309" width="4.625" style="4" bestFit="1" customWidth="1"/>
    <col min="2310" max="2310" width="4.375" style="4" bestFit="1" customWidth="1"/>
    <col min="2311" max="2311" width="2.75" style="4" bestFit="1" customWidth="1"/>
    <col min="2312" max="2312" width="4.625" style="4" bestFit="1" customWidth="1"/>
    <col min="2313" max="2313" width="4.25" style="4" customWidth="1"/>
    <col min="2314" max="2315" width="4.625" style="4" bestFit="1" customWidth="1"/>
    <col min="2316" max="2316" width="5.5" style="4" bestFit="1" customWidth="1"/>
    <col min="2317" max="2321" width="4.625" style="4" bestFit="1" customWidth="1"/>
    <col min="2322" max="2322" width="3.625" style="4" bestFit="1" customWidth="1"/>
    <col min="2323" max="2323" width="4.625" style="4" bestFit="1" customWidth="1"/>
    <col min="2324" max="2324" width="20.875" style="4" customWidth="1"/>
    <col min="2325" max="2561" width="9" style="4"/>
    <col min="2562" max="2562" width="6" style="4" bestFit="1" customWidth="1"/>
    <col min="2563" max="2564" width="3.625" style="4" bestFit="1" customWidth="1"/>
    <col min="2565" max="2565" width="4.625" style="4" bestFit="1" customWidth="1"/>
    <col min="2566" max="2566" width="4.375" style="4" bestFit="1" customWidth="1"/>
    <col min="2567" max="2567" width="2.75" style="4" bestFit="1" customWidth="1"/>
    <col min="2568" max="2568" width="4.625" style="4" bestFit="1" customWidth="1"/>
    <col min="2569" max="2569" width="4.25" style="4" customWidth="1"/>
    <col min="2570" max="2571" width="4.625" style="4" bestFit="1" customWidth="1"/>
    <col min="2572" max="2572" width="5.5" style="4" bestFit="1" customWidth="1"/>
    <col min="2573" max="2577" width="4.625" style="4" bestFit="1" customWidth="1"/>
    <col min="2578" max="2578" width="3.625" style="4" bestFit="1" customWidth="1"/>
    <col min="2579" max="2579" width="4.625" style="4" bestFit="1" customWidth="1"/>
    <col min="2580" max="2580" width="20.875" style="4" customWidth="1"/>
    <col min="2581" max="2817" width="9" style="4"/>
    <col min="2818" max="2818" width="6" style="4" bestFit="1" customWidth="1"/>
    <col min="2819" max="2820" width="3.625" style="4" bestFit="1" customWidth="1"/>
    <col min="2821" max="2821" width="4.625" style="4" bestFit="1" customWidth="1"/>
    <col min="2822" max="2822" width="4.375" style="4" bestFit="1" customWidth="1"/>
    <col min="2823" max="2823" width="2.75" style="4" bestFit="1" customWidth="1"/>
    <col min="2824" max="2824" width="4.625" style="4" bestFit="1" customWidth="1"/>
    <col min="2825" max="2825" width="4.25" style="4" customWidth="1"/>
    <col min="2826" max="2827" width="4.625" style="4" bestFit="1" customWidth="1"/>
    <col min="2828" max="2828" width="5.5" style="4" bestFit="1" customWidth="1"/>
    <col min="2829" max="2833" width="4.625" style="4" bestFit="1" customWidth="1"/>
    <col min="2834" max="2834" width="3.625" style="4" bestFit="1" customWidth="1"/>
    <col min="2835" max="2835" width="4.625" style="4" bestFit="1" customWidth="1"/>
    <col min="2836" max="2836" width="20.875" style="4" customWidth="1"/>
    <col min="2837" max="3073" width="9" style="4"/>
    <col min="3074" max="3074" width="6" style="4" bestFit="1" customWidth="1"/>
    <col min="3075" max="3076" width="3.625" style="4" bestFit="1" customWidth="1"/>
    <col min="3077" max="3077" width="4.625" style="4" bestFit="1" customWidth="1"/>
    <col min="3078" max="3078" width="4.375" style="4" bestFit="1" customWidth="1"/>
    <col min="3079" max="3079" width="2.75" style="4" bestFit="1" customWidth="1"/>
    <col min="3080" max="3080" width="4.625" style="4" bestFit="1" customWidth="1"/>
    <col min="3081" max="3081" width="4.25" style="4" customWidth="1"/>
    <col min="3082" max="3083" width="4.625" style="4" bestFit="1" customWidth="1"/>
    <col min="3084" max="3084" width="5.5" style="4" bestFit="1" customWidth="1"/>
    <col min="3085" max="3089" width="4.625" style="4" bestFit="1" customWidth="1"/>
    <col min="3090" max="3090" width="3.625" style="4" bestFit="1" customWidth="1"/>
    <col min="3091" max="3091" width="4.625" style="4" bestFit="1" customWidth="1"/>
    <col min="3092" max="3092" width="20.875" style="4" customWidth="1"/>
    <col min="3093" max="3329" width="9" style="4"/>
    <col min="3330" max="3330" width="6" style="4" bestFit="1" customWidth="1"/>
    <col min="3331" max="3332" width="3.625" style="4" bestFit="1" customWidth="1"/>
    <col min="3333" max="3333" width="4.625" style="4" bestFit="1" customWidth="1"/>
    <col min="3334" max="3334" width="4.375" style="4" bestFit="1" customWidth="1"/>
    <col min="3335" max="3335" width="2.75" style="4" bestFit="1" customWidth="1"/>
    <col min="3336" max="3336" width="4.625" style="4" bestFit="1" customWidth="1"/>
    <col min="3337" max="3337" width="4.25" style="4" customWidth="1"/>
    <col min="3338" max="3339" width="4.625" style="4" bestFit="1" customWidth="1"/>
    <col min="3340" max="3340" width="5.5" style="4" bestFit="1" customWidth="1"/>
    <col min="3341" max="3345" width="4.625" style="4" bestFit="1" customWidth="1"/>
    <col min="3346" max="3346" width="3.625" style="4" bestFit="1" customWidth="1"/>
    <col min="3347" max="3347" width="4.625" style="4" bestFit="1" customWidth="1"/>
    <col min="3348" max="3348" width="20.875" style="4" customWidth="1"/>
    <col min="3349" max="3585" width="9" style="4"/>
    <col min="3586" max="3586" width="6" style="4" bestFit="1" customWidth="1"/>
    <col min="3587" max="3588" width="3.625" style="4" bestFit="1" customWidth="1"/>
    <col min="3589" max="3589" width="4.625" style="4" bestFit="1" customWidth="1"/>
    <col min="3590" max="3590" width="4.375" style="4" bestFit="1" customWidth="1"/>
    <col min="3591" max="3591" width="2.75" style="4" bestFit="1" customWidth="1"/>
    <col min="3592" max="3592" width="4.625" style="4" bestFit="1" customWidth="1"/>
    <col min="3593" max="3593" width="4.25" style="4" customWidth="1"/>
    <col min="3594" max="3595" width="4.625" style="4" bestFit="1" customWidth="1"/>
    <col min="3596" max="3596" width="5.5" style="4" bestFit="1" customWidth="1"/>
    <col min="3597" max="3601" width="4.625" style="4" bestFit="1" customWidth="1"/>
    <col min="3602" max="3602" width="3.625" style="4" bestFit="1" customWidth="1"/>
    <col min="3603" max="3603" width="4.625" style="4" bestFit="1" customWidth="1"/>
    <col min="3604" max="3604" width="20.875" style="4" customWidth="1"/>
    <col min="3605" max="3841" width="9" style="4"/>
    <col min="3842" max="3842" width="6" style="4" bestFit="1" customWidth="1"/>
    <col min="3843" max="3844" width="3.625" style="4" bestFit="1" customWidth="1"/>
    <col min="3845" max="3845" width="4.625" style="4" bestFit="1" customWidth="1"/>
    <col min="3846" max="3846" width="4.375" style="4" bestFit="1" customWidth="1"/>
    <col min="3847" max="3847" width="2.75" style="4" bestFit="1" customWidth="1"/>
    <col min="3848" max="3848" width="4.625" style="4" bestFit="1" customWidth="1"/>
    <col min="3849" max="3849" width="4.25" style="4" customWidth="1"/>
    <col min="3850" max="3851" width="4.625" style="4" bestFit="1" customWidth="1"/>
    <col min="3852" max="3852" width="5.5" style="4" bestFit="1" customWidth="1"/>
    <col min="3853" max="3857" width="4.625" style="4" bestFit="1" customWidth="1"/>
    <col min="3858" max="3858" width="3.625" style="4" bestFit="1" customWidth="1"/>
    <col min="3859" max="3859" width="4.625" style="4" bestFit="1" customWidth="1"/>
    <col min="3860" max="3860" width="20.875" style="4" customWidth="1"/>
    <col min="3861" max="4097" width="9" style="4"/>
    <col min="4098" max="4098" width="6" style="4" bestFit="1" customWidth="1"/>
    <col min="4099" max="4100" width="3.625" style="4" bestFit="1" customWidth="1"/>
    <col min="4101" max="4101" width="4.625" style="4" bestFit="1" customWidth="1"/>
    <col min="4102" max="4102" width="4.375" style="4" bestFit="1" customWidth="1"/>
    <col min="4103" max="4103" width="2.75" style="4" bestFit="1" customWidth="1"/>
    <col min="4104" max="4104" width="4.625" style="4" bestFit="1" customWidth="1"/>
    <col min="4105" max="4105" width="4.25" style="4" customWidth="1"/>
    <col min="4106" max="4107" width="4.625" style="4" bestFit="1" customWidth="1"/>
    <col min="4108" max="4108" width="5.5" style="4" bestFit="1" customWidth="1"/>
    <col min="4109" max="4113" width="4.625" style="4" bestFit="1" customWidth="1"/>
    <col min="4114" max="4114" width="3.625" style="4" bestFit="1" customWidth="1"/>
    <col min="4115" max="4115" width="4.625" style="4" bestFit="1" customWidth="1"/>
    <col min="4116" max="4116" width="20.875" style="4" customWidth="1"/>
    <col min="4117" max="4353" width="9" style="4"/>
    <col min="4354" max="4354" width="6" style="4" bestFit="1" customWidth="1"/>
    <col min="4355" max="4356" width="3.625" style="4" bestFit="1" customWidth="1"/>
    <col min="4357" max="4357" width="4.625" style="4" bestFit="1" customWidth="1"/>
    <col min="4358" max="4358" width="4.375" style="4" bestFit="1" customWidth="1"/>
    <col min="4359" max="4359" width="2.75" style="4" bestFit="1" customWidth="1"/>
    <col min="4360" max="4360" width="4.625" style="4" bestFit="1" customWidth="1"/>
    <col min="4361" max="4361" width="4.25" style="4" customWidth="1"/>
    <col min="4362" max="4363" width="4.625" style="4" bestFit="1" customWidth="1"/>
    <col min="4364" max="4364" width="5.5" style="4" bestFit="1" customWidth="1"/>
    <col min="4365" max="4369" width="4.625" style="4" bestFit="1" customWidth="1"/>
    <col min="4370" max="4370" width="3.625" style="4" bestFit="1" customWidth="1"/>
    <col min="4371" max="4371" width="4.625" style="4" bestFit="1" customWidth="1"/>
    <col min="4372" max="4372" width="20.875" style="4" customWidth="1"/>
    <col min="4373" max="4609" width="9" style="4"/>
    <col min="4610" max="4610" width="6" style="4" bestFit="1" customWidth="1"/>
    <col min="4611" max="4612" width="3.625" style="4" bestFit="1" customWidth="1"/>
    <col min="4613" max="4613" width="4.625" style="4" bestFit="1" customWidth="1"/>
    <col min="4614" max="4614" width="4.375" style="4" bestFit="1" customWidth="1"/>
    <col min="4615" max="4615" width="2.75" style="4" bestFit="1" customWidth="1"/>
    <col min="4616" max="4616" width="4.625" style="4" bestFit="1" customWidth="1"/>
    <col min="4617" max="4617" width="4.25" style="4" customWidth="1"/>
    <col min="4618" max="4619" width="4.625" style="4" bestFit="1" customWidth="1"/>
    <col min="4620" max="4620" width="5.5" style="4" bestFit="1" customWidth="1"/>
    <col min="4621" max="4625" width="4.625" style="4" bestFit="1" customWidth="1"/>
    <col min="4626" max="4626" width="3.625" style="4" bestFit="1" customWidth="1"/>
    <col min="4627" max="4627" width="4.625" style="4" bestFit="1" customWidth="1"/>
    <col min="4628" max="4628" width="20.875" style="4" customWidth="1"/>
    <col min="4629" max="4865" width="9" style="4"/>
    <col min="4866" max="4866" width="6" style="4" bestFit="1" customWidth="1"/>
    <col min="4867" max="4868" width="3.625" style="4" bestFit="1" customWidth="1"/>
    <col min="4869" max="4869" width="4.625" style="4" bestFit="1" customWidth="1"/>
    <col min="4870" max="4870" width="4.375" style="4" bestFit="1" customWidth="1"/>
    <col min="4871" max="4871" width="2.75" style="4" bestFit="1" customWidth="1"/>
    <col min="4872" max="4872" width="4.625" style="4" bestFit="1" customWidth="1"/>
    <col min="4873" max="4873" width="4.25" style="4" customWidth="1"/>
    <col min="4874" max="4875" width="4.625" style="4" bestFit="1" customWidth="1"/>
    <col min="4876" max="4876" width="5.5" style="4" bestFit="1" customWidth="1"/>
    <col min="4877" max="4881" width="4.625" style="4" bestFit="1" customWidth="1"/>
    <col min="4882" max="4882" width="3.625" style="4" bestFit="1" customWidth="1"/>
    <col min="4883" max="4883" width="4.625" style="4" bestFit="1" customWidth="1"/>
    <col min="4884" max="4884" width="20.875" style="4" customWidth="1"/>
    <col min="4885" max="5121" width="9" style="4"/>
    <col min="5122" max="5122" width="6" style="4" bestFit="1" customWidth="1"/>
    <col min="5123" max="5124" width="3.625" style="4" bestFit="1" customWidth="1"/>
    <col min="5125" max="5125" width="4.625" style="4" bestFit="1" customWidth="1"/>
    <col min="5126" max="5126" width="4.375" style="4" bestFit="1" customWidth="1"/>
    <col min="5127" max="5127" width="2.75" style="4" bestFit="1" customWidth="1"/>
    <col min="5128" max="5128" width="4.625" style="4" bestFit="1" customWidth="1"/>
    <col min="5129" max="5129" width="4.25" style="4" customWidth="1"/>
    <col min="5130" max="5131" width="4.625" style="4" bestFit="1" customWidth="1"/>
    <col min="5132" max="5132" width="5.5" style="4" bestFit="1" customWidth="1"/>
    <col min="5133" max="5137" width="4.625" style="4" bestFit="1" customWidth="1"/>
    <col min="5138" max="5138" width="3.625" style="4" bestFit="1" customWidth="1"/>
    <col min="5139" max="5139" width="4.625" style="4" bestFit="1" customWidth="1"/>
    <col min="5140" max="5140" width="20.875" style="4" customWidth="1"/>
    <col min="5141" max="5377" width="9" style="4"/>
    <col min="5378" max="5378" width="6" style="4" bestFit="1" customWidth="1"/>
    <col min="5379" max="5380" width="3.625" style="4" bestFit="1" customWidth="1"/>
    <col min="5381" max="5381" width="4.625" style="4" bestFit="1" customWidth="1"/>
    <col min="5382" max="5382" width="4.375" style="4" bestFit="1" customWidth="1"/>
    <col min="5383" max="5383" width="2.75" style="4" bestFit="1" customWidth="1"/>
    <col min="5384" max="5384" width="4.625" style="4" bestFit="1" customWidth="1"/>
    <col min="5385" max="5385" width="4.25" style="4" customWidth="1"/>
    <col min="5386" max="5387" width="4.625" style="4" bestFit="1" customWidth="1"/>
    <col min="5388" max="5388" width="5.5" style="4" bestFit="1" customWidth="1"/>
    <col min="5389" max="5393" width="4.625" style="4" bestFit="1" customWidth="1"/>
    <col min="5394" max="5394" width="3.625" style="4" bestFit="1" customWidth="1"/>
    <col min="5395" max="5395" width="4.625" style="4" bestFit="1" customWidth="1"/>
    <col min="5396" max="5396" width="20.875" style="4" customWidth="1"/>
    <col min="5397" max="5633" width="9" style="4"/>
    <col min="5634" max="5634" width="6" style="4" bestFit="1" customWidth="1"/>
    <col min="5635" max="5636" width="3.625" style="4" bestFit="1" customWidth="1"/>
    <col min="5637" max="5637" width="4.625" style="4" bestFit="1" customWidth="1"/>
    <col min="5638" max="5638" width="4.375" style="4" bestFit="1" customWidth="1"/>
    <col min="5639" max="5639" width="2.75" style="4" bestFit="1" customWidth="1"/>
    <col min="5640" max="5640" width="4.625" style="4" bestFit="1" customWidth="1"/>
    <col min="5641" max="5641" width="4.25" style="4" customWidth="1"/>
    <col min="5642" max="5643" width="4.625" style="4" bestFit="1" customWidth="1"/>
    <col min="5644" max="5644" width="5.5" style="4" bestFit="1" customWidth="1"/>
    <col min="5645" max="5649" width="4.625" style="4" bestFit="1" customWidth="1"/>
    <col min="5650" max="5650" width="3.625" style="4" bestFit="1" customWidth="1"/>
    <col min="5651" max="5651" width="4.625" style="4" bestFit="1" customWidth="1"/>
    <col min="5652" max="5652" width="20.875" style="4" customWidth="1"/>
    <col min="5653" max="5889" width="9" style="4"/>
    <col min="5890" max="5890" width="6" style="4" bestFit="1" customWidth="1"/>
    <col min="5891" max="5892" width="3.625" style="4" bestFit="1" customWidth="1"/>
    <col min="5893" max="5893" width="4.625" style="4" bestFit="1" customWidth="1"/>
    <col min="5894" max="5894" width="4.375" style="4" bestFit="1" customWidth="1"/>
    <col min="5895" max="5895" width="2.75" style="4" bestFit="1" customWidth="1"/>
    <col min="5896" max="5896" width="4.625" style="4" bestFit="1" customWidth="1"/>
    <col min="5897" max="5897" width="4.25" style="4" customWidth="1"/>
    <col min="5898" max="5899" width="4.625" style="4" bestFit="1" customWidth="1"/>
    <col min="5900" max="5900" width="5.5" style="4" bestFit="1" customWidth="1"/>
    <col min="5901" max="5905" width="4.625" style="4" bestFit="1" customWidth="1"/>
    <col min="5906" max="5906" width="3.625" style="4" bestFit="1" customWidth="1"/>
    <col min="5907" max="5907" width="4.625" style="4" bestFit="1" customWidth="1"/>
    <col min="5908" max="5908" width="20.875" style="4" customWidth="1"/>
    <col min="5909" max="6145" width="9" style="4"/>
    <col min="6146" max="6146" width="6" style="4" bestFit="1" customWidth="1"/>
    <col min="6147" max="6148" width="3.625" style="4" bestFit="1" customWidth="1"/>
    <col min="6149" max="6149" width="4.625" style="4" bestFit="1" customWidth="1"/>
    <col min="6150" max="6150" width="4.375" style="4" bestFit="1" customWidth="1"/>
    <col min="6151" max="6151" width="2.75" style="4" bestFit="1" customWidth="1"/>
    <col min="6152" max="6152" width="4.625" style="4" bestFit="1" customWidth="1"/>
    <col min="6153" max="6153" width="4.25" style="4" customWidth="1"/>
    <col min="6154" max="6155" width="4.625" style="4" bestFit="1" customWidth="1"/>
    <col min="6156" max="6156" width="5.5" style="4" bestFit="1" customWidth="1"/>
    <col min="6157" max="6161" width="4.625" style="4" bestFit="1" customWidth="1"/>
    <col min="6162" max="6162" width="3.625" style="4" bestFit="1" customWidth="1"/>
    <col min="6163" max="6163" width="4.625" style="4" bestFit="1" customWidth="1"/>
    <col min="6164" max="6164" width="20.875" style="4" customWidth="1"/>
    <col min="6165" max="6401" width="9" style="4"/>
    <col min="6402" max="6402" width="6" style="4" bestFit="1" customWidth="1"/>
    <col min="6403" max="6404" width="3.625" style="4" bestFit="1" customWidth="1"/>
    <col min="6405" max="6405" width="4.625" style="4" bestFit="1" customWidth="1"/>
    <col min="6406" max="6406" width="4.375" style="4" bestFit="1" customWidth="1"/>
    <col min="6407" max="6407" width="2.75" style="4" bestFit="1" customWidth="1"/>
    <col min="6408" max="6408" width="4.625" style="4" bestFit="1" customWidth="1"/>
    <col min="6409" max="6409" width="4.25" style="4" customWidth="1"/>
    <col min="6410" max="6411" width="4.625" style="4" bestFit="1" customWidth="1"/>
    <col min="6412" max="6412" width="5.5" style="4" bestFit="1" customWidth="1"/>
    <col min="6413" max="6417" width="4.625" style="4" bestFit="1" customWidth="1"/>
    <col min="6418" max="6418" width="3.625" style="4" bestFit="1" customWidth="1"/>
    <col min="6419" max="6419" width="4.625" style="4" bestFit="1" customWidth="1"/>
    <col min="6420" max="6420" width="20.875" style="4" customWidth="1"/>
    <col min="6421" max="6657" width="9" style="4"/>
    <col min="6658" max="6658" width="6" style="4" bestFit="1" customWidth="1"/>
    <col min="6659" max="6660" width="3.625" style="4" bestFit="1" customWidth="1"/>
    <col min="6661" max="6661" width="4.625" style="4" bestFit="1" customWidth="1"/>
    <col min="6662" max="6662" width="4.375" style="4" bestFit="1" customWidth="1"/>
    <col min="6663" max="6663" width="2.75" style="4" bestFit="1" customWidth="1"/>
    <col min="6664" max="6664" width="4.625" style="4" bestFit="1" customWidth="1"/>
    <col min="6665" max="6665" width="4.25" style="4" customWidth="1"/>
    <col min="6666" max="6667" width="4.625" style="4" bestFit="1" customWidth="1"/>
    <col min="6668" max="6668" width="5.5" style="4" bestFit="1" customWidth="1"/>
    <col min="6669" max="6673" width="4.625" style="4" bestFit="1" customWidth="1"/>
    <col min="6674" max="6674" width="3.625" style="4" bestFit="1" customWidth="1"/>
    <col min="6675" max="6675" width="4.625" style="4" bestFit="1" customWidth="1"/>
    <col min="6676" max="6676" width="20.875" style="4" customWidth="1"/>
    <col min="6677" max="6913" width="9" style="4"/>
    <col min="6914" max="6914" width="6" style="4" bestFit="1" customWidth="1"/>
    <col min="6915" max="6916" width="3.625" style="4" bestFit="1" customWidth="1"/>
    <col min="6917" max="6917" width="4.625" style="4" bestFit="1" customWidth="1"/>
    <col min="6918" max="6918" width="4.375" style="4" bestFit="1" customWidth="1"/>
    <col min="6919" max="6919" width="2.75" style="4" bestFit="1" customWidth="1"/>
    <col min="6920" max="6920" width="4.625" style="4" bestFit="1" customWidth="1"/>
    <col min="6921" max="6921" width="4.25" style="4" customWidth="1"/>
    <col min="6922" max="6923" width="4.625" style="4" bestFit="1" customWidth="1"/>
    <col min="6924" max="6924" width="5.5" style="4" bestFit="1" customWidth="1"/>
    <col min="6925" max="6929" width="4.625" style="4" bestFit="1" customWidth="1"/>
    <col min="6930" max="6930" width="3.625" style="4" bestFit="1" customWidth="1"/>
    <col min="6931" max="6931" width="4.625" style="4" bestFit="1" customWidth="1"/>
    <col min="6932" max="6932" width="20.875" style="4" customWidth="1"/>
    <col min="6933" max="7169" width="9" style="4"/>
    <col min="7170" max="7170" width="6" style="4" bestFit="1" customWidth="1"/>
    <col min="7171" max="7172" width="3.625" style="4" bestFit="1" customWidth="1"/>
    <col min="7173" max="7173" width="4.625" style="4" bestFit="1" customWidth="1"/>
    <col min="7174" max="7174" width="4.375" style="4" bestFit="1" customWidth="1"/>
    <col min="7175" max="7175" width="2.75" style="4" bestFit="1" customWidth="1"/>
    <col min="7176" max="7176" width="4.625" style="4" bestFit="1" customWidth="1"/>
    <col min="7177" max="7177" width="4.25" style="4" customWidth="1"/>
    <col min="7178" max="7179" width="4.625" style="4" bestFit="1" customWidth="1"/>
    <col min="7180" max="7180" width="5.5" style="4" bestFit="1" customWidth="1"/>
    <col min="7181" max="7185" width="4.625" style="4" bestFit="1" customWidth="1"/>
    <col min="7186" max="7186" width="3.625" style="4" bestFit="1" customWidth="1"/>
    <col min="7187" max="7187" width="4.625" style="4" bestFit="1" customWidth="1"/>
    <col min="7188" max="7188" width="20.875" style="4" customWidth="1"/>
    <col min="7189" max="7425" width="9" style="4"/>
    <col min="7426" max="7426" width="6" style="4" bestFit="1" customWidth="1"/>
    <col min="7427" max="7428" width="3.625" style="4" bestFit="1" customWidth="1"/>
    <col min="7429" max="7429" width="4.625" style="4" bestFit="1" customWidth="1"/>
    <col min="7430" max="7430" width="4.375" style="4" bestFit="1" customWidth="1"/>
    <col min="7431" max="7431" width="2.75" style="4" bestFit="1" customWidth="1"/>
    <col min="7432" max="7432" width="4.625" style="4" bestFit="1" customWidth="1"/>
    <col min="7433" max="7433" width="4.25" style="4" customWidth="1"/>
    <col min="7434" max="7435" width="4.625" style="4" bestFit="1" customWidth="1"/>
    <col min="7436" max="7436" width="5.5" style="4" bestFit="1" customWidth="1"/>
    <col min="7437" max="7441" width="4.625" style="4" bestFit="1" customWidth="1"/>
    <col min="7442" max="7442" width="3.625" style="4" bestFit="1" customWidth="1"/>
    <col min="7443" max="7443" width="4.625" style="4" bestFit="1" customWidth="1"/>
    <col min="7444" max="7444" width="20.875" style="4" customWidth="1"/>
    <col min="7445" max="7681" width="9" style="4"/>
    <col min="7682" max="7682" width="6" style="4" bestFit="1" customWidth="1"/>
    <col min="7683" max="7684" width="3.625" style="4" bestFit="1" customWidth="1"/>
    <col min="7685" max="7685" width="4.625" style="4" bestFit="1" customWidth="1"/>
    <col min="7686" max="7686" width="4.375" style="4" bestFit="1" customWidth="1"/>
    <col min="7687" max="7687" width="2.75" style="4" bestFit="1" customWidth="1"/>
    <col min="7688" max="7688" width="4.625" style="4" bestFit="1" customWidth="1"/>
    <col min="7689" max="7689" width="4.25" style="4" customWidth="1"/>
    <col min="7690" max="7691" width="4.625" style="4" bestFit="1" customWidth="1"/>
    <col min="7692" max="7692" width="5.5" style="4" bestFit="1" customWidth="1"/>
    <col min="7693" max="7697" width="4.625" style="4" bestFit="1" customWidth="1"/>
    <col min="7698" max="7698" width="3.625" style="4" bestFit="1" customWidth="1"/>
    <col min="7699" max="7699" width="4.625" style="4" bestFit="1" customWidth="1"/>
    <col min="7700" max="7700" width="20.875" style="4" customWidth="1"/>
    <col min="7701" max="7937" width="9" style="4"/>
    <col min="7938" max="7938" width="6" style="4" bestFit="1" customWidth="1"/>
    <col min="7939" max="7940" width="3.625" style="4" bestFit="1" customWidth="1"/>
    <col min="7941" max="7941" width="4.625" style="4" bestFit="1" customWidth="1"/>
    <col min="7942" max="7942" width="4.375" style="4" bestFit="1" customWidth="1"/>
    <col min="7943" max="7943" width="2.75" style="4" bestFit="1" customWidth="1"/>
    <col min="7944" max="7944" width="4.625" style="4" bestFit="1" customWidth="1"/>
    <col min="7945" max="7945" width="4.25" style="4" customWidth="1"/>
    <col min="7946" max="7947" width="4.625" style="4" bestFit="1" customWidth="1"/>
    <col min="7948" max="7948" width="5.5" style="4" bestFit="1" customWidth="1"/>
    <col min="7949" max="7953" width="4.625" style="4" bestFit="1" customWidth="1"/>
    <col min="7954" max="7954" width="3.625" style="4" bestFit="1" customWidth="1"/>
    <col min="7955" max="7955" width="4.625" style="4" bestFit="1" customWidth="1"/>
    <col min="7956" max="7956" width="20.875" style="4" customWidth="1"/>
    <col min="7957" max="8193" width="9" style="4"/>
    <col min="8194" max="8194" width="6" style="4" bestFit="1" customWidth="1"/>
    <col min="8195" max="8196" width="3.625" style="4" bestFit="1" customWidth="1"/>
    <col min="8197" max="8197" width="4.625" style="4" bestFit="1" customWidth="1"/>
    <col min="8198" max="8198" width="4.375" style="4" bestFit="1" customWidth="1"/>
    <col min="8199" max="8199" width="2.75" style="4" bestFit="1" customWidth="1"/>
    <col min="8200" max="8200" width="4.625" style="4" bestFit="1" customWidth="1"/>
    <col min="8201" max="8201" width="4.25" style="4" customWidth="1"/>
    <col min="8202" max="8203" width="4.625" style="4" bestFit="1" customWidth="1"/>
    <col min="8204" max="8204" width="5.5" style="4" bestFit="1" customWidth="1"/>
    <col min="8205" max="8209" width="4.625" style="4" bestFit="1" customWidth="1"/>
    <col min="8210" max="8210" width="3.625" style="4" bestFit="1" customWidth="1"/>
    <col min="8211" max="8211" width="4.625" style="4" bestFit="1" customWidth="1"/>
    <col min="8212" max="8212" width="20.875" style="4" customWidth="1"/>
    <col min="8213" max="8449" width="9" style="4"/>
    <col min="8450" max="8450" width="6" style="4" bestFit="1" customWidth="1"/>
    <col min="8451" max="8452" width="3.625" style="4" bestFit="1" customWidth="1"/>
    <col min="8453" max="8453" width="4.625" style="4" bestFit="1" customWidth="1"/>
    <col min="8454" max="8454" width="4.375" style="4" bestFit="1" customWidth="1"/>
    <col min="8455" max="8455" width="2.75" style="4" bestFit="1" customWidth="1"/>
    <col min="8456" max="8456" width="4.625" style="4" bestFit="1" customWidth="1"/>
    <col min="8457" max="8457" width="4.25" style="4" customWidth="1"/>
    <col min="8458" max="8459" width="4.625" style="4" bestFit="1" customWidth="1"/>
    <col min="8460" max="8460" width="5.5" style="4" bestFit="1" customWidth="1"/>
    <col min="8461" max="8465" width="4.625" style="4" bestFit="1" customWidth="1"/>
    <col min="8466" max="8466" width="3.625" style="4" bestFit="1" customWidth="1"/>
    <col min="8467" max="8467" width="4.625" style="4" bestFit="1" customWidth="1"/>
    <col min="8468" max="8468" width="20.875" style="4" customWidth="1"/>
    <col min="8469" max="8705" width="9" style="4"/>
    <col min="8706" max="8706" width="6" style="4" bestFit="1" customWidth="1"/>
    <col min="8707" max="8708" width="3.625" style="4" bestFit="1" customWidth="1"/>
    <col min="8709" max="8709" width="4.625" style="4" bestFit="1" customWidth="1"/>
    <col min="8710" max="8710" width="4.375" style="4" bestFit="1" customWidth="1"/>
    <col min="8711" max="8711" width="2.75" style="4" bestFit="1" customWidth="1"/>
    <col min="8712" max="8712" width="4.625" style="4" bestFit="1" customWidth="1"/>
    <col min="8713" max="8713" width="4.25" style="4" customWidth="1"/>
    <col min="8714" max="8715" width="4.625" style="4" bestFit="1" customWidth="1"/>
    <col min="8716" max="8716" width="5.5" style="4" bestFit="1" customWidth="1"/>
    <col min="8717" max="8721" width="4.625" style="4" bestFit="1" customWidth="1"/>
    <col min="8722" max="8722" width="3.625" style="4" bestFit="1" customWidth="1"/>
    <col min="8723" max="8723" width="4.625" style="4" bestFit="1" customWidth="1"/>
    <col min="8724" max="8724" width="20.875" style="4" customWidth="1"/>
    <col min="8725" max="8961" width="9" style="4"/>
    <col min="8962" max="8962" width="6" style="4" bestFit="1" customWidth="1"/>
    <col min="8963" max="8964" width="3.625" style="4" bestFit="1" customWidth="1"/>
    <col min="8965" max="8965" width="4.625" style="4" bestFit="1" customWidth="1"/>
    <col min="8966" max="8966" width="4.375" style="4" bestFit="1" customWidth="1"/>
    <col min="8967" max="8967" width="2.75" style="4" bestFit="1" customWidth="1"/>
    <col min="8968" max="8968" width="4.625" style="4" bestFit="1" customWidth="1"/>
    <col min="8969" max="8969" width="4.25" style="4" customWidth="1"/>
    <col min="8970" max="8971" width="4.625" style="4" bestFit="1" customWidth="1"/>
    <col min="8972" max="8972" width="5.5" style="4" bestFit="1" customWidth="1"/>
    <col min="8973" max="8977" width="4.625" style="4" bestFit="1" customWidth="1"/>
    <col min="8978" max="8978" width="3.625" style="4" bestFit="1" customWidth="1"/>
    <col min="8979" max="8979" width="4.625" style="4" bestFit="1" customWidth="1"/>
    <col min="8980" max="8980" width="20.875" style="4" customWidth="1"/>
    <col min="8981" max="9217" width="9" style="4"/>
    <col min="9218" max="9218" width="6" style="4" bestFit="1" customWidth="1"/>
    <col min="9219" max="9220" width="3.625" style="4" bestFit="1" customWidth="1"/>
    <col min="9221" max="9221" width="4.625" style="4" bestFit="1" customWidth="1"/>
    <col min="9222" max="9222" width="4.375" style="4" bestFit="1" customWidth="1"/>
    <col min="9223" max="9223" width="2.75" style="4" bestFit="1" customWidth="1"/>
    <col min="9224" max="9224" width="4.625" style="4" bestFit="1" customWidth="1"/>
    <col min="9225" max="9225" width="4.25" style="4" customWidth="1"/>
    <col min="9226" max="9227" width="4.625" style="4" bestFit="1" customWidth="1"/>
    <col min="9228" max="9228" width="5.5" style="4" bestFit="1" customWidth="1"/>
    <col min="9229" max="9233" width="4.625" style="4" bestFit="1" customWidth="1"/>
    <col min="9234" max="9234" width="3.625" style="4" bestFit="1" customWidth="1"/>
    <col min="9235" max="9235" width="4.625" style="4" bestFit="1" customWidth="1"/>
    <col min="9236" max="9236" width="20.875" style="4" customWidth="1"/>
    <col min="9237" max="9473" width="9" style="4"/>
    <col min="9474" max="9474" width="6" style="4" bestFit="1" customWidth="1"/>
    <col min="9475" max="9476" width="3.625" style="4" bestFit="1" customWidth="1"/>
    <col min="9477" max="9477" width="4.625" style="4" bestFit="1" customWidth="1"/>
    <col min="9478" max="9478" width="4.375" style="4" bestFit="1" customWidth="1"/>
    <col min="9479" max="9479" width="2.75" style="4" bestFit="1" customWidth="1"/>
    <col min="9480" max="9480" width="4.625" style="4" bestFit="1" customWidth="1"/>
    <col min="9481" max="9481" width="4.25" style="4" customWidth="1"/>
    <col min="9482" max="9483" width="4.625" style="4" bestFit="1" customWidth="1"/>
    <col min="9484" max="9484" width="5.5" style="4" bestFit="1" customWidth="1"/>
    <col min="9485" max="9489" width="4.625" style="4" bestFit="1" customWidth="1"/>
    <col min="9490" max="9490" width="3.625" style="4" bestFit="1" customWidth="1"/>
    <col min="9491" max="9491" width="4.625" style="4" bestFit="1" customWidth="1"/>
    <col min="9492" max="9492" width="20.875" style="4" customWidth="1"/>
    <col min="9493" max="9729" width="9" style="4"/>
    <col min="9730" max="9730" width="6" style="4" bestFit="1" customWidth="1"/>
    <col min="9731" max="9732" width="3.625" style="4" bestFit="1" customWidth="1"/>
    <col min="9733" max="9733" width="4.625" style="4" bestFit="1" customWidth="1"/>
    <col min="9734" max="9734" width="4.375" style="4" bestFit="1" customWidth="1"/>
    <col min="9735" max="9735" width="2.75" style="4" bestFit="1" customWidth="1"/>
    <col min="9736" max="9736" width="4.625" style="4" bestFit="1" customWidth="1"/>
    <col min="9737" max="9737" width="4.25" style="4" customWidth="1"/>
    <col min="9738" max="9739" width="4.625" style="4" bestFit="1" customWidth="1"/>
    <col min="9740" max="9740" width="5.5" style="4" bestFit="1" customWidth="1"/>
    <col min="9741" max="9745" width="4.625" style="4" bestFit="1" customWidth="1"/>
    <col min="9746" max="9746" width="3.625" style="4" bestFit="1" customWidth="1"/>
    <col min="9747" max="9747" width="4.625" style="4" bestFit="1" customWidth="1"/>
    <col min="9748" max="9748" width="20.875" style="4" customWidth="1"/>
    <col min="9749" max="9985" width="9" style="4"/>
    <col min="9986" max="9986" width="6" style="4" bestFit="1" customWidth="1"/>
    <col min="9987" max="9988" width="3.625" style="4" bestFit="1" customWidth="1"/>
    <col min="9989" max="9989" width="4.625" style="4" bestFit="1" customWidth="1"/>
    <col min="9990" max="9990" width="4.375" style="4" bestFit="1" customWidth="1"/>
    <col min="9991" max="9991" width="2.75" style="4" bestFit="1" customWidth="1"/>
    <col min="9992" max="9992" width="4.625" style="4" bestFit="1" customWidth="1"/>
    <col min="9993" max="9993" width="4.25" style="4" customWidth="1"/>
    <col min="9994" max="9995" width="4.625" style="4" bestFit="1" customWidth="1"/>
    <col min="9996" max="9996" width="5.5" style="4" bestFit="1" customWidth="1"/>
    <col min="9997" max="10001" width="4.625" style="4" bestFit="1" customWidth="1"/>
    <col min="10002" max="10002" width="3.625" style="4" bestFit="1" customWidth="1"/>
    <col min="10003" max="10003" width="4.625" style="4" bestFit="1" customWidth="1"/>
    <col min="10004" max="10004" width="20.875" style="4" customWidth="1"/>
    <col min="10005" max="10241" width="9" style="4"/>
    <col min="10242" max="10242" width="6" style="4" bestFit="1" customWidth="1"/>
    <col min="10243" max="10244" width="3.625" style="4" bestFit="1" customWidth="1"/>
    <col min="10245" max="10245" width="4.625" style="4" bestFit="1" customWidth="1"/>
    <col min="10246" max="10246" width="4.375" style="4" bestFit="1" customWidth="1"/>
    <col min="10247" max="10247" width="2.75" style="4" bestFit="1" customWidth="1"/>
    <col min="10248" max="10248" width="4.625" style="4" bestFit="1" customWidth="1"/>
    <col min="10249" max="10249" width="4.25" style="4" customWidth="1"/>
    <col min="10250" max="10251" width="4.625" style="4" bestFit="1" customWidth="1"/>
    <col min="10252" max="10252" width="5.5" style="4" bestFit="1" customWidth="1"/>
    <col min="10253" max="10257" width="4.625" style="4" bestFit="1" customWidth="1"/>
    <col min="10258" max="10258" width="3.625" style="4" bestFit="1" customWidth="1"/>
    <col min="10259" max="10259" width="4.625" style="4" bestFit="1" customWidth="1"/>
    <col min="10260" max="10260" width="20.875" style="4" customWidth="1"/>
    <col min="10261" max="10497" width="9" style="4"/>
    <col min="10498" max="10498" width="6" style="4" bestFit="1" customWidth="1"/>
    <col min="10499" max="10500" width="3.625" style="4" bestFit="1" customWidth="1"/>
    <col min="10501" max="10501" width="4.625" style="4" bestFit="1" customWidth="1"/>
    <col min="10502" max="10502" width="4.375" style="4" bestFit="1" customWidth="1"/>
    <col min="10503" max="10503" width="2.75" style="4" bestFit="1" customWidth="1"/>
    <col min="10504" max="10504" width="4.625" style="4" bestFit="1" customWidth="1"/>
    <col min="10505" max="10505" width="4.25" style="4" customWidth="1"/>
    <col min="10506" max="10507" width="4.625" style="4" bestFit="1" customWidth="1"/>
    <col min="10508" max="10508" width="5.5" style="4" bestFit="1" customWidth="1"/>
    <col min="10509" max="10513" width="4.625" style="4" bestFit="1" customWidth="1"/>
    <col min="10514" max="10514" width="3.625" style="4" bestFit="1" customWidth="1"/>
    <col min="10515" max="10515" width="4.625" style="4" bestFit="1" customWidth="1"/>
    <col min="10516" max="10516" width="20.875" style="4" customWidth="1"/>
    <col min="10517" max="10753" width="9" style="4"/>
    <col min="10754" max="10754" width="6" style="4" bestFit="1" customWidth="1"/>
    <col min="10755" max="10756" width="3.625" style="4" bestFit="1" customWidth="1"/>
    <col min="10757" max="10757" width="4.625" style="4" bestFit="1" customWidth="1"/>
    <col min="10758" max="10758" width="4.375" style="4" bestFit="1" customWidth="1"/>
    <col min="10759" max="10759" width="2.75" style="4" bestFit="1" customWidth="1"/>
    <col min="10760" max="10760" width="4.625" style="4" bestFit="1" customWidth="1"/>
    <col min="10761" max="10761" width="4.25" style="4" customWidth="1"/>
    <col min="10762" max="10763" width="4.625" style="4" bestFit="1" customWidth="1"/>
    <col min="10764" max="10764" width="5.5" style="4" bestFit="1" customWidth="1"/>
    <col min="10765" max="10769" width="4.625" style="4" bestFit="1" customWidth="1"/>
    <col min="10770" max="10770" width="3.625" style="4" bestFit="1" customWidth="1"/>
    <col min="10771" max="10771" width="4.625" style="4" bestFit="1" customWidth="1"/>
    <col min="10772" max="10772" width="20.875" style="4" customWidth="1"/>
    <col min="10773" max="11009" width="9" style="4"/>
    <col min="11010" max="11010" width="6" style="4" bestFit="1" customWidth="1"/>
    <col min="11011" max="11012" width="3.625" style="4" bestFit="1" customWidth="1"/>
    <col min="11013" max="11013" width="4.625" style="4" bestFit="1" customWidth="1"/>
    <col min="11014" max="11014" width="4.375" style="4" bestFit="1" customWidth="1"/>
    <col min="11015" max="11015" width="2.75" style="4" bestFit="1" customWidth="1"/>
    <col min="11016" max="11016" width="4.625" style="4" bestFit="1" customWidth="1"/>
    <col min="11017" max="11017" width="4.25" style="4" customWidth="1"/>
    <col min="11018" max="11019" width="4.625" style="4" bestFit="1" customWidth="1"/>
    <col min="11020" max="11020" width="5.5" style="4" bestFit="1" customWidth="1"/>
    <col min="11021" max="11025" width="4.625" style="4" bestFit="1" customWidth="1"/>
    <col min="11026" max="11026" width="3.625" style="4" bestFit="1" customWidth="1"/>
    <col min="11027" max="11027" width="4.625" style="4" bestFit="1" customWidth="1"/>
    <col min="11028" max="11028" width="20.875" style="4" customWidth="1"/>
    <col min="11029" max="11265" width="9" style="4"/>
    <col min="11266" max="11266" width="6" style="4" bestFit="1" customWidth="1"/>
    <col min="11267" max="11268" width="3.625" style="4" bestFit="1" customWidth="1"/>
    <col min="11269" max="11269" width="4.625" style="4" bestFit="1" customWidth="1"/>
    <col min="11270" max="11270" width="4.375" style="4" bestFit="1" customWidth="1"/>
    <col min="11271" max="11271" width="2.75" style="4" bestFit="1" customWidth="1"/>
    <col min="11272" max="11272" width="4.625" style="4" bestFit="1" customWidth="1"/>
    <col min="11273" max="11273" width="4.25" style="4" customWidth="1"/>
    <col min="11274" max="11275" width="4.625" style="4" bestFit="1" customWidth="1"/>
    <col min="11276" max="11276" width="5.5" style="4" bestFit="1" customWidth="1"/>
    <col min="11277" max="11281" width="4.625" style="4" bestFit="1" customWidth="1"/>
    <col min="11282" max="11282" width="3.625" style="4" bestFit="1" customWidth="1"/>
    <col min="11283" max="11283" width="4.625" style="4" bestFit="1" customWidth="1"/>
    <col min="11284" max="11284" width="20.875" style="4" customWidth="1"/>
    <col min="11285" max="11521" width="9" style="4"/>
    <col min="11522" max="11522" width="6" style="4" bestFit="1" customWidth="1"/>
    <col min="11523" max="11524" width="3.625" style="4" bestFit="1" customWidth="1"/>
    <col min="11525" max="11525" width="4.625" style="4" bestFit="1" customWidth="1"/>
    <col min="11526" max="11526" width="4.375" style="4" bestFit="1" customWidth="1"/>
    <col min="11527" max="11527" width="2.75" style="4" bestFit="1" customWidth="1"/>
    <col min="11528" max="11528" width="4.625" style="4" bestFit="1" customWidth="1"/>
    <col min="11529" max="11529" width="4.25" style="4" customWidth="1"/>
    <col min="11530" max="11531" width="4.625" style="4" bestFit="1" customWidth="1"/>
    <col min="11532" max="11532" width="5.5" style="4" bestFit="1" customWidth="1"/>
    <col min="11533" max="11537" width="4.625" style="4" bestFit="1" customWidth="1"/>
    <col min="11538" max="11538" width="3.625" style="4" bestFit="1" customWidth="1"/>
    <col min="11539" max="11539" width="4.625" style="4" bestFit="1" customWidth="1"/>
    <col min="11540" max="11540" width="20.875" style="4" customWidth="1"/>
    <col min="11541" max="11777" width="9" style="4"/>
    <col min="11778" max="11778" width="6" style="4" bestFit="1" customWidth="1"/>
    <col min="11779" max="11780" width="3.625" style="4" bestFit="1" customWidth="1"/>
    <col min="11781" max="11781" width="4.625" style="4" bestFit="1" customWidth="1"/>
    <col min="11782" max="11782" width="4.375" style="4" bestFit="1" customWidth="1"/>
    <col min="11783" max="11783" width="2.75" style="4" bestFit="1" customWidth="1"/>
    <col min="11784" max="11784" width="4.625" style="4" bestFit="1" customWidth="1"/>
    <col min="11785" max="11785" width="4.25" style="4" customWidth="1"/>
    <col min="11786" max="11787" width="4.625" style="4" bestFit="1" customWidth="1"/>
    <col min="11788" max="11788" width="5.5" style="4" bestFit="1" customWidth="1"/>
    <col min="11789" max="11793" width="4.625" style="4" bestFit="1" customWidth="1"/>
    <col min="11794" max="11794" width="3.625" style="4" bestFit="1" customWidth="1"/>
    <col min="11795" max="11795" width="4.625" style="4" bestFit="1" customWidth="1"/>
    <col min="11796" max="11796" width="20.875" style="4" customWidth="1"/>
    <col min="11797" max="12033" width="9" style="4"/>
    <col min="12034" max="12034" width="6" style="4" bestFit="1" customWidth="1"/>
    <col min="12035" max="12036" width="3.625" style="4" bestFit="1" customWidth="1"/>
    <col min="12037" max="12037" width="4.625" style="4" bestFit="1" customWidth="1"/>
    <col min="12038" max="12038" width="4.375" style="4" bestFit="1" customWidth="1"/>
    <col min="12039" max="12039" width="2.75" style="4" bestFit="1" customWidth="1"/>
    <col min="12040" max="12040" width="4.625" style="4" bestFit="1" customWidth="1"/>
    <col min="12041" max="12041" width="4.25" style="4" customWidth="1"/>
    <col min="12042" max="12043" width="4.625" style="4" bestFit="1" customWidth="1"/>
    <col min="12044" max="12044" width="5.5" style="4" bestFit="1" customWidth="1"/>
    <col min="12045" max="12049" width="4.625" style="4" bestFit="1" customWidth="1"/>
    <col min="12050" max="12050" width="3.625" style="4" bestFit="1" customWidth="1"/>
    <col min="12051" max="12051" width="4.625" style="4" bestFit="1" customWidth="1"/>
    <col min="12052" max="12052" width="20.875" style="4" customWidth="1"/>
    <col min="12053" max="12289" width="9" style="4"/>
    <col min="12290" max="12290" width="6" style="4" bestFit="1" customWidth="1"/>
    <col min="12291" max="12292" width="3.625" style="4" bestFit="1" customWidth="1"/>
    <col min="12293" max="12293" width="4.625" style="4" bestFit="1" customWidth="1"/>
    <col min="12294" max="12294" width="4.375" style="4" bestFit="1" customWidth="1"/>
    <col min="12295" max="12295" width="2.75" style="4" bestFit="1" customWidth="1"/>
    <col min="12296" max="12296" width="4.625" style="4" bestFit="1" customWidth="1"/>
    <col min="12297" max="12297" width="4.25" style="4" customWidth="1"/>
    <col min="12298" max="12299" width="4.625" style="4" bestFit="1" customWidth="1"/>
    <col min="12300" max="12300" width="5.5" style="4" bestFit="1" customWidth="1"/>
    <col min="12301" max="12305" width="4.625" style="4" bestFit="1" customWidth="1"/>
    <col min="12306" max="12306" width="3.625" style="4" bestFit="1" customWidth="1"/>
    <col min="12307" max="12307" width="4.625" style="4" bestFit="1" customWidth="1"/>
    <col min="12308" max="12308" width="20.875" style="4" customWidth="1"/>
    <col min="12309" max="12545" width="9" style="4"/>
    <col min="12546" max="12546" width="6" style="4" bestFit="1" customWidth="1"/>
    <col min="12547" max="12548" width="3.625" style="4" bestFit="1" customWidth="1"/>
    <col min="12549" max="12549" width="4.625" style="4" bestFit="1" customWidth="1"/>
    <col min="12550" max="12550" width="4.375" style="4" bestFit="1" customWidth="1"/>
    <col min="12551" max="12551" width="2.75" style="4" bestFit="1" customWidth="1"/>
    <col min="12552" max="12552" width="4.625" style="4" bestFit="1" customWidth="1"/>
    <col min="12553" max="12553" width="4.25" style="4" customWidth="1"/>
    <col min="12554" max="12555" width="4.625" style="4" bestFit="1" customWidth="1"/>
    <col min="12556" max="12556" width="5.5" style="4" bestFit="1" customWidth="1"/>
    <col min="12557" max="12561" width="4.625" style="4" bestFit="1" customWidth="1"/>
    <col min="12562" max="12562" width="3.625" style="4" bestFit="1" customWidth="1"/>
    <col min="12563" max="12563" width="4.625" style="4" bestFit="1" customWidth="1"/>
    <col min="12564" max="12564" width="20.875" style="4" customWidth="1"/>
    <col min="12565" max="12801" width="9" style="4"/>
    <col min="12802" max="12802" width="6" style="4" bestFit="1" customWidth="1"/>
    <col min="12803" max="12804" width="3.625" style="4" bestFit="1" customWidth="1"/>
    <col min="12805" max="12805" width="4.625" style="4" bestFit="1" customWidth="1"/>
    <col min="12806" max="12806" width="4.375" style="4" bestFit="1" customWidth="1"/>
    <col min="12807" max="12807" width="2.75" style="4" bestFit="1" customWidth="1"/>
    <col min="12808" max="12808" width="4.625" style="4" bestFit="1" customWidth="1"/>
    <col min="12809" max="12809" width="4.25" style="4" customWidth="1"/>
    <col min="12810" max="12811" width="4.625" style="4" bestFit="1" customWidth="1"/>
    <col min="12812" max="12812" width="5.5" style="4" bestFit="1" customWidth="1"/>
    <col min="12813" max="12817" width="4.625" style="4" bestFit="1" customWidth="1"/>
    <col min="12818" max="12818" width="3.625" style="4" bestFit="1" customWidth="1"/>
    <col min="12819" max="12819" width="4.625" style="4" bestFit="1" customWidth="1"/>
    <col min="12820" max="12820" width="20.875" style="4" customWidth="1"/>
    <col min="12821" max="13057" width="9" style="4"/>
    <col min="13058" max="13058" width="6" style="4" bestFit="1" customWidth="1"/>
    <col min="13059" max="13060" width="3.625" style="4" bestFit="1" customWidth="1"/>
    <col min="13061" max="13061" width="4.625" style="4" bestFit="1" customWidth="1"/>
    <col min="13062" max="13062" width="4.375" style="4" bestFit="1" customWidth="1"/>
    <col min="13063" max="13063" width="2.75" style="4" bestFit="1" customWidth="1"/>
    <col min="13064" max="13064" width="4.625" style="4" bestFit="1" customWidth="1"/>
    <col min="13065" max="13065" width="4.25" style="4" customWidth="1"/>
    <col min="13066" max="13067" width="4.625" style="4" bestFit="1" customWidth="1"/>
    <col min="13068" max="13068" width="5.5" style="4" bestFit="1" customWidth="1"/>
    <col min="13069" max="13073" width="4.625" style="4" bestFit="1" customWidth="1"/>
    <col min="13074" max="13074" width="3.625" style="4" bestFit="1" customWidth="1"/>
    <col min="13075" max="13075" width="4.625" style="4" bestFit="1" customWidth="1"/>
    <col min="13076" max="13076" width="20.875" style="4" customWidth="1"/>
    <col min="13077" max="13313" width="9" style="4"/>
    <col min="13314" max="13314" width="6" style="4" bestFit="1" customWidth="1"/>
    <col min="13315" max="13316" width="3.625" style="4" bestFit="1" customWidth="1"/>
    <col min="13317" max="13317" width="4.625" style="4" bestFit="1" customWidth="1"/>
    <col min="13318" max="13318" width="4.375" style="4" bestFit="1" customWidth="1"/>
    <col min="13319" max="13319" width="2.75" style="4" bestFit="1" customWidth="1"/>
    <col min="13320" max="13320" width="4.625" style="4" bestFit="1" customWidth="1"/>
    <col min="13321" max="13321" width="4.25" style="4" customWidth="1"/>
    <col min="13322" max="13323" width="4.625" style="4" bestFit="1" customWidth="1"/>
    <col min="13324" max="13324" width="5.5" style="4" bestFit="1" customWidth="1"/>
    <col min="13325" max="13329" width="4.625" style="4" bestFit="1" customWidth="1"/>
    <col min="13330" max="13330" width="3.625" style="4" bestFit="1" customWidth="1"/>
    <col min="13331" max="13331" width="4.625" style="4" bestFit="1" customWidth="1"/>
    <col min="13332" max="13332" width="20.875" style="4" customWidth="1"/>
    <col min="13333" max="13569" width="9" style="4"/>
    <col min="13570" max="13570" width="6" style="4" bestFit="1" customWidth="1"/>
    <col min="13571" max="13572" width="3.625" style="4" bestFit="1" customWidth="1"/>
    <col min="13573" max="13573" width="4.625" style="4" bestFit="1" customWidth="1"/>
    <col min="13574" max="13574" width="4.375" style="4" bestFit="1" customWidth="1"/>
    <col min="13575" max="13575" width="2.75" style="4" bestFit="1" customWidth="1"/>
    <col min="13576" max="13576" width="4.625" style="4" bestFit="1" customWidth="1"/>
    <col min="13577" max="13577" width="4.25" style="4" customWidth="1"/>
    <col min="13578" max="13579" width="4.625" style="4" bestFit="1" customWidth="1"/>
    <col min="13580" max="13580" width="5.5" style="4" bestFit="1" customWidth="1"/>
    <col min="13581" max="13585" width="4.625" style="4" bestFit="1" customWidth="1"/>
    <col min="13586" max="13586" width="3.625" style="4" bestFit="1" customWidth="1"/>
    <col min="13587" max="13587" width="4.625" style="4" bestFit="1" customWidth="1"/>
    <col min="13588" max="13588" width="20.875" style="4" customWidth="1"/>
    <col min="13589" max="13825" width="9" style="4"/>
    <col min="13826" max="13826" width="6" style="4" bestFit="1" customWidth="1"/>
    <col min="13827" max="13828" width="3.625" style="4" bestFit="1" customWidth="1"/>
    <col min="13829" max="13829" width="4.625" style="4" bestFit="1" customWidth="1"/>
    <col min="13830" max="13830" width="4.375" style="4" bestFit="1" customWidth="1"/>
    <col min="13831" max="13831" width="2.75" style="4" bestFit="1" customWidth="1"/>
    <col min="13832" max="13832" width="4.625" style="4" bestFit="1" customWidth="1"/>
    <col min="13833" max="13833" width="4.25" style="4" customWidth="1"/>
    <col min="13834" max="13835" width="4.625" style="4" bestFit="1" customWidth="1"/>
    <col min="13836" max="13836" width="5.5" style="4" bestFit="1" customWidth="1"/>
    <col min="13837" max="13841" width="4.625" style="4" bestFit="1" customWidth="1"/>
    <col min="13842" max="13842" width="3.625" style="4" bestFit="1" customWidth="1"/>
    <col min="13843" max="13843" width="4.625" style="4" bestFit="1" customWidth="1"/>
    <col min="13844" max="13844" width="20.875" style="4" customWidth="1"/>
    <col min="13845" max="14081" width="9" style="4"/>
    <col min="14082" max="14082" width="6" style="4" bestFit="1" customWidth="1"/>
    <col min="14083" max="14084" width="3.625" style="4" bestFit="1" customWidth="1"/>
    <col min="14085" max="14085" width="4.625" style="4" bestFit="1" customWidth="1"/>
    <col min="14086" max="14086" width="4.375" style="4" bestFit="1" customWidth="1"/>
    <col min="14087" max="14087" width="2.75" style="4" bestFit="1" customWidth="1"/>
    <col min="14088" max="14088" width="4.625" style="4" bestFit="1" customWidth="1"/>
    <col min="14089" max="14089" width="4.25" style="4" customWidth="1"/>
    <col min="14090" max="14091" width="4.625" style="4" bestFit="1" customWidth="1"/>
    <col min="14092" max="14092" width="5.5" style="4" bestFit="1" customWidth="1"/>
    <col min="14093" max="14097" width="4.625" style="4" bestFit="1" customWidth="1"/>
    <col min="14098" max="14098" width="3.625" style="4" bestFit="1" customWidth="1"/>
    <col min="14099" max="14099" width="4.625" style="4" bestFit="1" customWidth="1"/>
    <col min="14100" max="14100" width="20.875" style="4" customWidth="1"/>
    <col min="14101" max="14337" width="9" style="4"/>
    <col min="14338" max="14338" width="6" style="4" bestFit="1" customWidth="1"/>
    <col min="14339" max="14340" width="3.625" style="4" bestFit="1" customWidth="1"/>
    <col min="14341" max="14341" width="4.625" style="4" bestFit="1" customWidth="1"/>
    <col min="14342" max="14342" width="4.375" style="4" bestFit="1" customWidth="1"/>
    <col min="14343" max="14343" width="2.75" style="4" bestFit="1" customWidth="1"/>
    <col min="14344" max="14344" width="4.625" style="4" bestFit="1" customWidth="1"/>
    <col min="14345" max="14345" width="4.25" style="4" customWidth="1"/>
    <col min="14346" max="14347" width="4.625" style="4" bestFit="1" customWidth="1"/>
    <col min="14348" max="14348" width="5.5" style="4" bestFit="1" customWidth="1"/>
    <col min="14349" max="14353" width="4.625" style="4" bestFit="1" customWidth="1"/>
    <col min="14354" max="14354" width="3.625" style="4" bestFit="1" customWidth="1"/>
    <col min="14355" max="14355" width="4.625" style="4" bestFit="1" customWidth="1"/>
    <col min="14356" max="14356" width="20.875" style="4" customWidth="1"/>
    <col min="14357" max="14593" width="9" style="4"/>
    <col min="14594" max="14594" width="6" style="4" bestFit="1" customWidth="1"/>
    <col min="14595" max="14596" width="3.625" style="4" bestFit="1" customWidth="1"/>
    <col min="14597" max="14597" width="4.625" style="4" bestFit="1" customWidth="1"/>
    <col min="14598" max="14598" width="4.375" style="4" bestFit="1" customWidth="1"/>
    <col min="14599" max="14599" width="2.75" style="4" bestFit="1" customWidth="1"/>
    <col min="14600" max="14600" width="4.625" style="4" bestFit="1" customWidth="1"/>
    <col min="14601" max="14601" width="4.25" style="4" customWidth="1"/>
    <col min="14602" max="14603" width="4.625" style="4" bestFit="1" customWidth="1"/>
    <col min="14604" max="14604" width="5.5" style="4" bestFit="1" customWidth="1"/>
    <col min="14605" max="14609" width="4.625" style="4" bestFit="1" customWidth="1"/>
    <col min="14610" max="14610" width="3.625" style="4" bestFit="1" customWidth="1"/>
    <col min="14611" max="14611" width="4.625" style="4" bestFit="1" customWidth="1"/>
    <col min="14612" max="14612" width="20.875" style="4" customWidth="1"/>
    <col min="14613" max="14849" width="9" style="4"/>
    <col min="14850" max="14850" width="6" style="4" bestFit="1" customWidth="1"/>
    <col min="14851" max="14852" width="3.625" style="4" bestFit="1" customWidth="1"/>
    <col min="14853" max="14853" width="4.625" style="4" bestFit="1" customWidth="1"/>
    <col min="14854" max="14854" width="4.375" style="4" bestFit="1" customWidth="1"/>
    <col min="14855" max="14855" width="2.75" style="4" bestFit="1" customWidth="1"/>
    <col min="14856" max="14856" width="4.625" style="4" bestFit="1" customWidth="1"/>
    <col min="14857" max="14857" width="4.25" style="4" customWidth="1"/>
    <col min="14858" max="14859" width="4.625" style="4" bestFit="1" customWidth="1"/>
    <col min="14860" max="14860" width="5.5" style="4" bestFit="1" customWidth="1"/>
    <col min="14861" max="14865" width="4.625" style="4" bestFit="1" customWidth="1"/>
    <col min="14866" max="14866" width="3.625" style="4" bestFit="1" customWidth="1"/>
    <col min="14867" max="14867" width="4.625" style="4" bestFit="1" customWidth="1"/>
    <col min="14868" max="14868" width="20.875" style="4" customWidth="1"/>
    <col min="14869" max="15105" width="9" style="4"/>
    <col min="15106" max="15106" width="6" style="4" bestFit="1" customWidth="1"/>
    <col min="15107" max="15108" width="3.625" style="4" bestFit="1" customWidth="1"/>
    <col min="15109" max="15109" width="4.625" style="4" bestFit="1" customWidth="1"/>
    <col min="15110" max="15110" width="4.375" style="4" bestFit="1" customWidth="1"/>
    <col min="15111" max="15111" width="2.75" style="4" bestFit="1" customWidth="1"/>
    <col min="15112" max="15112" width="4.625" style="4" bestFit="1" customWidth="1"/>
    <col min="15113" max="15113" width="4.25" style="4" customWidth="1"/>
    <col min="15114" max="15115" width="4.625" style="4" bestFit="1" customWidth="1"/>
    <col min="15116" max="15116" width="5.5" style="4" bestFit="1" customWidth="1"/>
    <col min="15117" max="15121" width="4.625" style="4" bestFit="1" customWidth="1"/>
    <col min="15122" max="15122" width="3.625" style="4" bestFit="1" customWidth="1"/>
    <col min="15123" max="15123" width="4.625" style="4" bestFit="1" customWidth="1"/>
    <col min="15124" max="15124" width="20.875" style="4" customWidth="1"/>
    <col min="15125" max="15361" width="9" style="4"/>
    <col min="15362" max="15362" width="6" style="4" bestFit="1" customWidth="1"/>
    <col min="15363" max="15364" width="3.625" style="4" bestFit="1" customWidth="1"/>
    <col min="15365" max="15365" width="4.625" style="4" bestFit="1" customWidth="1"/>
    <col min="15366" max="15366" width="4.375" style="4" bestFit="1" customWidth="1"/>
    <col min="15367" max="15367" width="2.75" style="4" bestFit="1" customWidth="1"/>
    <col min="15368" max="15368" width="4.625" style="4" bestFit="1" customWidth="1"/>
    <col min="15369" max="15369" width="4.25" style="4" customWidth="1"/>
    <col min="15370" max="15371" width="4.625" style="4" bestFit="1" customWidth="1"/>
    <col min="15372" max="15372" width="5.5" style="4" bestFit="1" customWidth="1"/>
    <col min="15373" max="15377" width="4.625" style="4" bestFit="1" customWidth="1"/>
    <col min="15378" max="15378" width="3.625" style="4" bestFit="1" customWidth="1"/>
    <col min="15379" max="15379" width="4.625" style="4" bestFit="1" customWidth="1"/>
    <col min="15380" max="15380" width="20.875" style="4" customWidth="1"/>
    <col min="15381" max="15617" width="9" style="4"/>
    <col min="15618" max="15618" width="6" style="4" bestFit="1" customWidth="1"/>
    <col min="15619" max="15620" width="3.625" style="4" bestFit="1" customWidth="1"/>
    <col min="15621" max="15621" width="4.625" style="4" bestFit="1" customWidth="1"/>
    <col min="15622" max="15622" width="4.375" style="4" bestFit="1" customWidth="1"/>
    <col min="15623" max="15623" width="2.75" style="4" bestFit="1" customWidth="1"/>
    <col min="15624" max="15624" width="4.625" style="4" bestFit="1" customWidth="1"/>
    <col min="15625" max="15625" width="4.25" style="4" customWidth="1"/>
    <col min="15626" max="15627" width="4.625" style="4" bestFit="1" customWidth="1"/>
    <col min="15628" max="15628" width="5.5" style="4" bestFit="1" customWidth="1"/>
    <col min="15629" max="15633" width="4.625" style="4" bestFit="1" customWidth="1"/>
    <col min="15634" max="15634" width="3.625" style="4" bestFit="1" customWidth="1"/>
    <col min="15635" max="15635" width="4.625" style="4" bestFit="1" customWidth="1"/>
    <col min="15636" max="15636" width="20.875" style="4" customWidth="1"/>
    <col min="15637" max="15873" width="9" style="4"/>
    <col min="15874" max="15874" width="6" style="4" bestFit="1" customWidth="1"/>
    <col min="15875" max="15876" width="3.625" style="4" bestFit="1" customWidth="1"/>
    <col min="15877" max="15877" width="4.625" style="4" bestFit="1" customWidth="1"/>
    <col min="15878" max="15878" width="4.375" style="4" bestFit="1" customWidth="1"/>
    <col min="15879" max="15879" width="2.75" style="4" bestFit="1" customWidth="1"/>
    <col min="15880" max="15880" width="4.625" style="4" bestFit="1" customWidth="1"/>
    <col min="15881" max="15881" width="4.25" style="4" customWidth="1"/>
    <col min="15882" max="15883" width="4.625" style="4" bestFit="1" customWidth="1"/>
    <col min="15884" max="15884" width="5.5" style="4" bestFit="1" customWidth="1"/>
    <col min="15885" max="15889" width="4.625" style="4" bestFit="1" customWidth="1"/>
    <col min="15890" max="15890" width="3.625" style="4" bestFit="1" customWidth="1"/>
    <col min="15891" max="15891" width="4.625" style="4" bestFit="1" customWidth="1"/>
    <col min="15892" max="15892" width="20.875" style="4" customWidth="1"/>
    <col min="15893" max="16129" width="9" style="4"/>
    <col min="16130" max="16130" width="6" style="4" bestFit="1" customWidth="1"/>
    <col min="16131" max="16132" width="3.625" style="4" bestFit="1" customWidth="1"/>
    <col min="16133" max="16133" width="4.625" style="4" bestFit="1" customWidth="1"/>
    <col min="16134" max="16134" width="4.375" style="4" bestFit="1" customWidth="1"/>
    <col min="16135" max="16135" width="2.75" style="4" bestFit="1" customWidth="1"/>
    <col min="16136" max="16136" width="4.625" style="4" bestFit="1" customWidth="1"/>
    <col min="16137" max="16137" width="4.25" style="4" customWidth="1"/>
    <col min="16138" max="16139" width="4.625" style="4" bestFit="1" customWidth="1"/>
    <col min="16140" max="16140" width="5.5" style="4" bestFit="1" customWidth="1"/>
    <col min="16141" max="16145" width="4.625" style="4" bestFit="1" customWidth="1"/>
    <col min="16146" max="16146" width="3.625" style="4" bestFit="1" customWidth="1"/>
    <col min="16147" max="16147" width="4.625" style="4" bestFit="1" customWidth="1"/>
    <col min="16148" max="16148" width="20.875" style="4" customWidth="1"/>
    <col min="16149" max="16384" width="9" style="4"/>
  </cols>
  <sheetData>
    <row r="1" spans="1:21" ht="15.75">
      <c r="B1" s="2" t="s">
        <v>12</v>
      </c>
      <c r="C1" s="88" t="s">
        <v>1</v>
      </c>
      <c r="D1" s="2" t="s">
        <v>2</v>
      </c>
      <c r="E1" s="3" t="s">
        <v>3</v>
      </c>
      <c r="F1" s="3" t="s">
        <v>4</v>
      </c>
      <c r="G1" s="2" t="s">
        <v>5</v>
      </c>
      <c r="H1" s="3" t="s">
        <v>6</v>
      </c>
      <c r="I1" s="2" t="s">
        <v>7</v>
      </c>
      <c r="J1" s="3" t="s">
        <v>8</v>
      </c>
      <c r="K1" s="2" t="s">
        <v>9</v>
      </c>
      <c r="L1" s="3" t="s">
        <v>10</v>
      </c>
      <c r="M1" s="2" t="s">
        <v>11</v>
      </c>
      <c r="N1" s="2" t="s">
        <v>13</v>
      </c>
      <c r="O1" s="3" t="s">
        <v>14</v>
      </c>
      <c r="P1" s="3" t="s">
        <v>15</v>
      </c>
      <c r="Q1" s="3" t="s">
        <v>16</v>
      </c>
      <c r="R1" s="3" t="s">
        <v>17</v>
      </c>
      <c r="S1" s="3" t="s">
        <v>18</v>
      </c>
    </row>
    <row r="2" spans="1:21" ht="25.5">
      <c r="B2" s="5" t="s">
        <v>23</v>
      </c>
      <c r="C2" s="89"/>
      <c r="D2" s="5" t="s">
        <v>19</v>
      </c>
      <c r="E2" s="6" t="s">
        <v>19</v>
      </c>
      <c r="F2" s="3" t="s">
        <v>19</v>
      </c>
      <c r="G2" s="5" t="s">
        <v>19</v>
      </c>
      <c r="H2" s="6" t="s">
        <v>19</v>
      </c>
      <c r="I2" s="5" t="s">
        <v>19</v>
      </c>
      <c r="J2" s="6" t="s">
        <v>19</v>
      </c>
      <c r="K2" s="5" t="s">
        <v>20</v>
      </c>
      <c r="L2" s="6" t="s">
        <v>21</v>
      </c>
      <c r="M2" s="5" t="s">
        <v>22</v>
      </c>
      <c r="N2" s="5" t="s">
        <v>24</v>
      </c>
      <c r="O2" s="6" t="s">
        <v>22</v>
      </c>
      <c r="P2" s="6" t="s">
        <v>23</v>
      </c>
      <c r="Q2" s="6" t="s">
        <v>24</v>
      </c>
      <c r="R2" s="6" t="s">
        <v>19</v>
      </c>
      <c r="S2" s="6" t="s">
        <v>19</v>
      </c>
    </row>
    <row r="3" spans="1:21">
      <c r="A3" s="4">
        <v>1</v>
      </c>
      <c r="B3" s="9">
        <v>20</v>
      </c>
      <c r="C3" s="9">
        <v>80</v>
      </c>
      <c r="D3" s="9">
        <v>80</v>
      </c>
      <c r="E3" s="9">
        <v>46</v>
      </c>
      <c r="F3" s="9">
        <v>3.8</v>
      </c>
      <c r="G3" s="9">
        <v>5.2</v>
      </c>
      <c r="H3" s="9">
        <v>5</v>
      </c>
      <c r="I3" s="9">
        <v>10.199999999999999</v>
      </c>
      <c r="J3" s="9">
        <v>59</v>
      </c>
      <c r="K3" s="9">
        <v>7.64</v>
      </c>
      <c r="L3" s="9">
        <v>6</v>
      </c>
      <c r="M3" s="9">
        <v>80.099999999999994</v>
      </c>
      <c r="N3" s="9">
        <v>3.24</v>
      </c>
      <c r="O3" s="9">
        <v>8.49</v>
      </c>
      <c r="P3" s="9">
        <v>3.69</v>
      </c>
      <c r="Q3" s="9">
        <v>1.05</v>
      </c>
      <c r="R3" s="9">
        <v>63</v>
      </c>
      <c r="S3" s="9">
        <v>12.2</v>
      </c>
      <c r="U3" s="10" t="str">
        <f>IF(B3&gt;'BEAM-Design'!$B$12,'IPE '!A3,"")</f>
        <v/>
      </c>
    </row>
    <row r="4" spans="1:21">
      <c r="A4" s="4">
        <v>2</v>
      </c>
      <c r="B4" s="9">
        <v>34.200000000000003</v>
      </c>
      <c r="C4" s="9">
        <v>100</v>
      </c>
      <c r="D4" s="9">
        <v>100</v>
      </c>
      <c r="E4" s="9">
        <v>55</v>
      </c>
      <c r="F4" s="9">
        <v>4.0999999999999996</v>
      </c>
      <c r="G4" s="9">
        <v>5.7</v>
      </c>
      <c r="H4" s="9">
        <v>7</v>
      </c>
      <c r="I4" s="9">
        <v>12.7</v>
      </c>
      <c r="J4" s="9">
        <v>74</v>
      </c>
      <c r="K4" s="9">
        <v>10.3</v>
      </c>
      <c r="L4" s="9">
        <v>8.1</v>
      </c>
      <c r="M4" s="9">
        <v>171</v>
      </c>
      <c r="N4" s="9">
        <v>4.07</v>
      </c>
      <c r="O4" s="9">
        <v>15.9</v>
      </c>
      <c r="P4" s="9">
        <v>5.79</v>
      </c>
      <c r="Q4" s="9">
        <v>1.24</v>
      </c>
      <c r="R4" s="9">
        <v>79</v>
      </c>
      <c r="S4" s="9">
        <v>14.6</v>
      </c>
      <c r="U4" s="10" t="str">
        <f>IF(B4&gt;'BEAM-Design'!$B$12,'IPE '!A4,"")</f>
        <v/>
      </c>
    </row>
    <row r="5" spans="1:21">
      <c r="A5" s="4">
        <v>3</v>
      </c>
      <c r="B5" s="9">
        <v>53</v>
      </c>
      <c r="C5" s="9">
        <v>120</v>
      </c>
      <c r="D5" s="9">
        <v>120</v>
      </c>
      <c r="E5" s="9">
        <v>64</v>
      </c>
      <c r="F5" s="9">
        <v>4.4000000000000004</v>
      </c>
      <c r="G5" s="9">
        <v>6.3</v>
      </c>
      <c r="H5" s="9">
        <v>7</v>
      </c>
      <c r="I5" s="9">
        <v>13.3</v>
      </c>
      <c r="J5" s="9">
        <v>93</v>
      </c>
      <c r="K5" s="9">
        <v>13.2</v>
      </c>
      <c r="L5" s="9">
        <v>10.4</v>
      </c>
      <c r="M5" s="9">
        <v>318</v>
      </c>
      <c r="N5" s="9">
        <v>4.9000000000000004</v>
      </c>
      <c r="O5" s="9">
        <v>27.7</v>
      </c>
      <c r="P5" s="9">
        <v>8.65</v>
      </c>
      <c r="Q5" s="9">
        <v>1.45</v>
      </c>
      <c r="R5" s="9">
        <v>96</v>
      </c>
      <c r="S5" s="9">
        <v>16.899999999999999</v>
      </c>
      <c r="U5" s="10" t="str">
        <f>IF(B5&gt;'BEAM-Design'!$B$12,'IPE '!A5,"")</f>
        <v/>
      </c>
    </row>
    <row r="6" spans="1:21">
      <c r="A6" s="4">
        <v>4</v>
      </c>
      <c r="B6" s="9">
        <v>77.3</v>
      </c>
      <c r="C6" s="9">
        <v>140</v>
      </c>
      <c r="D6" s="9">
        <v>140</v>
      </c>
      <c r="E6" s="9">
        <v>73</v>
      </c>
      <c r="F6" s="9">
        <v>4.7</v>
      </c>
      <c r="G6" s="9">
        <v>6.9</v>
      </c>
      <c r="H6" s="9">
        <v>7</v>
      </c>
      <c r="I6" s="9">
        <v>13.9</v>
      </c>
      <c r="J6" s="9">
        <v>112</v>
      </c>
      <c r="K6" s="9">
        <v>16.399999999999999</v>
      </c>
      <c r="L6" s="9">
        <v>12.9</v>
      </c>
      <c r="M6" s="9">
        <v>541</v>
      </c>
      <c r="N6" s="9">
        <v>5.74</v>
      </c>
      <c r="O6" s="9">
        <v>44.9</v>
      </c>
      <c r="P6" s="9">
        <v>12.3</v>
      </c>
      <c r="Q6" s="9">
        <v>1.65</v>
      </c>
      <c r="R6" s="9">
        <v>112</v>
      </c>
      <c r="S6" s="9">
        <v>19.3</v>
      </c>
      <c r="U6" s="10" t="str">
        <f>IF(B6&gt;'BEAM-Design'!$B$12,'IPE '!A6,"")</f>
        <v/>
      </c>
    </row>
    <row r="7" spans="1:21">
      <c r="A7" s="4">
        <v>5</v>
      </c>
      <c r="B7" s="9">
        <v>109</v>
      </c>
      <c r="C7" s="9">
        <v>160</v>
      </c>
      <c r="D7" s="9">
        <v>160</v>
      </c>
      <c r="E7" s="9">
        <v>82</v>
      </c>
      <c r="F7" s="9">
        <v>5</v>
      </c>
      <c r="G7" s="9">
        <v>7.4</v>
      </c>
      <c r="H7" s="9">
        <v>9</v>
      </c>
      <c r="I7" s="9">
        <v>16.399999999999999</v>
      </c>
      <c r="J7" s="9">
        <v>127</v>
      </c>
      <c r="K7" s="9">
        <v>20.100000000000001</v>
      </c>
      <c r="L7" s="9">
        <v>15.8</v>
      </c>
      <c r="M7" s="9">
        <v>869</v>
      </c>
      <c r="N7" s="9">
        <v>6.58</v>
      </c>
      <c r="O7" s="9">
        <v>68.3</v>
      </c>
      <c r="P7" s="9">
        <v>16.7</v>
      </c>
      <c r="Q7" s="9">
        <v>1.84</v>
      </c>
      <c r="R7" s="9">
        <v>129</v>
      </c>
      <c r="S7" s="9">
        <v>21.7</v>
      </c>
      <c r="U7" s="10" t="str">
        <f>IF(B7&gt;'BEAM-Design'!$B$12,'IPE '!A7,"")</f>
        <v/>
      </c>
    </row>
    <row r="8" spans="1:21">
      <c r="A8" s="4">
        <v>6</v>
      </c>
      <c r="B8" s="9">
        <v>146</v>
      </c>
      <c r="C8" s="9">
        <v>180</v>
      </c>
      <c r="D8" s="9">
        <v>180</v>
      </c>
      <c r="E8" s="9">
        <v>91</v>
      </c>
      <c r="F8" s="9">
        <v>5.3</v>
      </c>
      <c r="G8" s="9">
        <v>8</v>
      </c>
      <c r="H8" s="9">
        <v>9</v>
      </c>
      <c r="I8" s="9">
        <v>17</v>
      </c>
      <c r="J8" s="9">
        <v>146</v>
      </c>
      <c r="K8" s="9">
        <v>23.9</v>
      </c>
      <c r="L8" s="9">
        <v>18.8</v>
      </c>
      <c r="M8" s="9">
        <v>1320</v>
      </c>
      <c r="N8" s="9">
        <v>7.42</v>
      </c>
      <c r="O8" s="9">
        <v>101</v>
      </c>
      <c r="P8" s="9">
        <v>22.2</v>
      </c>
      <c r="Q8" s="9">
        <v>2.06</v>
      </c>
      <c r="R8" s="9">
        <v>145</v>
      </c>
      <c r="S8" s="9">
        <v>24</v>
      </c>
      <c r="U8" s="10" t="str">
        <f>IF(B8&gt;'BEAM-Design'!$B$12,'IPE '!A8,"")</f>
        <v/>
      </c>
    </row>
    <row r="9" spans="1:21">
      <c r="A9" s="4">
        <v>7</v>
      </c>
      <c r="B9" s="9">
        <v>194</v>
      </c>
      <c r="C9" s="9">
        <v>200</v>
      </c>
      <c r="D9" s="9">
        <v>200</v>
      </c>
      <c r="E9" s="9">
        <v>100</v>
      </c>
      <c r="F9" s="9">
        <v>5.6</v>
      </c>
      <c r="G9" s="9">
        <v>8.5</v>
      </c>
      <c r="H9" s="9">
        <v>12</v>
      </c>
      <c r="I9" s="9">
        <v>20.5</v>
      </c>
      <c r="J9" s="9">
        <v>159</v>
      </c>
      <c r="K9" s="9">
        <v>28.5</v>
      </c>
      <c r="L9" s="9">
        <v>22.4</v>
      </c>
      <c r="M9" s="9">
        <v>1940</v>
      </c>
      <c r="N9" s="9">
        <v>8.26</v>
      </c>
      <c r="O9" s="9">
        <v>142</v>
      </c>
      <c r="P9" s="9">
        <v>28.5</v>
      </c>
      <c r="Q9" s="9">
        <v>2.2400000000000002</v>
      </c>
      <c r="R9" s="9">
        <v>162</v>
      </c>
      <c r="S9" s="9">
        <v>26.4</v>
      </c>
      <c r="U9" s="10" t="str">
        <f>IF(B9&gt;'BEAM-Design'!$B$12,'IPE '!A9,"")</f>
        <v/>
      </c>
    </row>
    <row r="10" spans="1:21">
      <c r="A10" s="4">
        <v>8</v>
      </c>
      <c r="B10" s="9">
        <v>252</v>
      </c>
      <c r="C10" s="9">
        <v>220</v>
      </c>
      <c r="D10" s="9">
        <v>220</v>
      </c>
      <c r="E10" s="9">
        <v>110</v>
      </c>
      <c r="F10" s="9">
        <v>5.9</v>
      </c>
      <c r="G10" s="9">
        <v>9.1999999999999993</v>
      </c>
      <c r="H10" s="9">
        <v>12</v>
      </c>
      <c r="I10" s="9">
        <v>21.2</v>
      </c>
      <c r="J10" s="9">
        <v>177</v>
      </c>
      <c r="K10" s="9">
        <v>33.4</v>
      </c>
      <c r="L10" s="9">
        <v>26.2</v>
      </c>
      <c r="M10" s="9">
        <v>2770</v>
      </c>
      <c r="N10" s="9">
        <v>9.11</v>
      </c>
      <c r="O10" s="9">
        <v>205</v>
      </c>
      <c r="P10" s="9">
        <v>37.299999999999997</v>
      </c>
      <c r="Q10" s="9">
        <v>2.48</v>
      </c>
      <c r="R10" s="9">
        <v>179</v>
      </c>
      <c r="S10" s="9">
        <v>29.1</v>
      </c>
      <c r="U10" s="10" t="str">
        <f>IF(B10&gt;'BEAM-Design'!$B$12,'IPE '!A10,"")</f>
        <v/>
      </c>
    </row>
    <row r="11" spans="1:21">
      <c r="A11" s="4">
        <v>9</v>
      </c>
      <c r="B11" s="9">
        <v>324</v>
      </c>
      <c r="C11" s="9">
        <v>240</v>
      </c>
      <c r="D11" s="9">
        <v>240</v>
      </c>
      <c r="E11" s="9">
        <v>120</v>
      </c>
      <c r="F11" s="9">
        <v>6.2</v>
      </c>
      <c r="G11" s="9">
        <v>9.8000000000000007</v>
      </c>
      <c r="H11" s="9">
        <v>15</v>
      </c>
      <c r="I11" s="9">
        <v>24.8</v>
      </c>
      <c r="J11" s="9">
        <v>190</v>
      </c>
      <c r="K11" s="9">
        <v>39.1</v>
      </c>
      <c r="L11" s="9">
        <v>30.7</v>
      </c>
      <c r="M11" s="9">
        <v>3890</v>
      </c>
      <c r="N11" s="9">
        <v>9.9700000000000006</v>
      </c>
      <c r="O11" s="9">
        <v>284</v>
      </c>
      <c r="P11" s="9">
        <v>47.3</v>
      </c>
      <c r="Q11" s="9">
        <v>2.6</v>
      </c>
      <c r="R11" s="9">
        <v>196</v>
      </c>
      <c r="S11" s="9">
        <v>31.8</v>
      </c>
      <c r="U11" s="10" t="str">
        <f>IF(B11&gt;'BEAM-Design'!$B$12,'IPE '!A11,"")</f>
        <v/>
      </c>
    </row>
    <row r="12" spans="1:21">
      <c r="A12" s="4">
        <v>10</v>
      </c>
      <c r="B12" s="9">
        <v>429</v>
      </c>
      <c r="C12" s="9">
        <v>270</v>
      </c>
      <c r="D12" s="9">
        <v>270</v>
      </c>
      <c r="E12" s="9">
        <v>135</v>
      </c>
      <c r="F12" s="9">
        <v>6.6</v>
      </c>
      <c r="G12" s="9">
        <v>10.199999999999999</v>
      </c>
      <c r="H12" s="9">
        <v>15</v>
      </c>
      <c r="I12" s="9">
        <v>25.2</v>
      </c>
      <c r="J12" s="9">
        <v>219</v>
      </c>
      <c r="K12" s="9">
        <v>45.9</v>
      </c>
      <c r="L12" s="9">
        <v>36.1</v>
      </c>
      <c r="M12" s="9">
        <v>5790</v>
      </c>
      <c r="N12" s="9">
        <v>11.2</v>
      </c>
      <c r="O12" s="9">
        <v>420</v>
      </c>
      <c r="P12" s="9">
        <v>62.2</v>
      </c>
      <c r="Q12" s="9">
        <v>3.02</v>
      </c>
      <c r="R12" s="9">
        <v>220</v>
      </c>
      <c r="S12" s="9">
        <v>35.6</v>
      </c>
      <c r="U12" s="10" t="str">
        <f>IF(B12&gt;'BEAM-Design'!$B$12,'IPE '!A12,"")</f>
        <v/>
      </c>
    </row>
    <row r="13" spans="1:21">
      <c r="A13" s="4">
        <v>11</v>
      </c>
      <c r="B13" s="9">
        <v>557</v>
      </c>
      <c r="C13" s="9">
        <v>300</v>
      </c>
      <c r="D13" s="9">
        <v>300</v>
      </c>
      <c r="E13" s="9">
        <v>150</v>
      </c>
      <c r="F13" s="9">
        <v>7.1</v>
      </c>
      <c r="G13" s="9">
        <v>10.7</v>
      </c>
      <c r="H13" s="9">
        <v>15</v>
      </c>
      <c r="I13" s="9">
        <v>25.7</v>
      </c>
      <c r="J13" s="9">
        <v>248</v>
      </c>
      <c r="K13" s="9">
        <v>53.8</v>
      </c>
      <c r="L13" s="9">
        <v>42.2</v>
      </c>
      <c r="M13" s="9">
        <v>8360</v>
      </c>
      <c r="N13" s="9">
        <v>12.5</v>
      </c>
      <c r="O13" s="9">
        <v>604</v>
      </c>
      <c r="P13" s="9">
        <v>80.5</v>
      </c>
      <c r="Q13" s="9">
        <v>3.35</v>
      </c>
      <c r="R13" s="9">
        <v>245</v>
      </c>
      <c r="S13" s="9">
        <v>39.5</v>
      </c>
      <c r="U13" s="10" t="str">
        <f>IF(B13&gt;'BEAM-Design'!$B$12,'IPE '!A13,"")</f>
        <v/>
      </c>
    </row>
    <row r="14" spans="1:21">
      <c r="A14" s="4">
        <v>12</v>
      </c>
      <c r="B14" s="9">
        <v>713</v>
      </c>
      <c r="C14" s="9">
        <v>330</v>
      </c>
      <c r="D14" s="9">
        <v>330</v>
      </c>
      <c r="E14" s="9">
        <v>160</v>
      </c>
      <c r="F14" s="9">
        <v>7.5</v>
      </c>
      <c r="G14" s="9">
        <v>11.5</v>
      </c>
      <c r="H14" s="9">
        <v>18</v>
      </c>
      <c r="I14" s="9">
        <v>29.5</v>
      </c>
      <c r="J14" s="9">
        <v>271</v>
      </c>
      <c r="K14" s="9">
        <v>62.6</v>
      </c>
      <c r="L14" s="9">
        <v>49.1</v>
      </c>
      <c r="M14" s="9">
        <v>11770</v>
      </c>
      <c r="N14" s="9">
        <v>13.7</v>
      </c>
      <c r="O14" s="9">
        <v>788</v>
      </c>
      <c r="P14" s="9">
        <v>98.5</v>
      </c>
      <c r="Q14" s="9">
        <v>3.55</v>
      </c>
      <c r="R14" s="9">
        <v>270</v>
      </c>
      <c r="S14" s="9">
        <v>42.1</v>
      </c>
      <c r="U14" s="10" t="str">
        <f>IF(B14&gt;'BEAM-Design'!$B$12,'IPE '!A14,"")</f>
        <v/>
      </c>
    </row>
    <row r="15" spans="1:21">
      <c r="A15" s="4">
        <v>13</v>
      </c>
      <c r="B15" s="9">
        <v>904</v>
      </c>
      <c r="C15" s="9">
        <v>360</v>
      </c>
      <c r="D15" s="9">
        <v>360</v>
      </c>
      <c r="E15" s="9">
        <v>170</v>
      </c>
      <c r="F15" s="9">
        <v>8</v>
      </c>
      <c r="G15" s="9">
        <v>12.7</v>
      </c>
      <c r="H15" s="9">
        <v>18</v>
      </c>
      <c r="I15" s="9">
        <v>30.7</v>
      </c>
      <c r="J15" s="9">
        <v>298</v>
      </c>
      <c r="K15" s="9">
        <v>72.7</v>
      </c>
      <c r="L15" s="9">
        <v>57.1</v>
      </c>
      <c r="M15" s="9">
        <v>16270</v>
      </c>
      <c r="N15" s="9">
        <v>15</v>
      </c>
      <c r="O15" s="9">
        <v>1040</v>
      </c>
      <c r="P15" s="9">
        <v>123</v>
      </c>
      <c r="Q15" s="9">
        <v>3.79</v>
      </c>
      <c r="R15" s="9">
        <v>294</v>
      </c>
      <c r="S15" s="9">
        <v>44.7</v>
      </c>
      <c r="U15" s="10">
        <f>IF(B15&gt;'BEAM-Design'!$B$12,'IPE '!A15,"")</f>
        <v>13</v>
      </c>
    </row>
    <row r="16" spans="1:21">
      <c r="A16" s="4">
        <v>14</v>
      </c>
      <c r="B16" s="9">
        <v>1160</v>
      </c>
      <c r="C16" s="9">
        <v>400</v>
      </c>
      <c r="D16" s="9">
        <v>400</v>
      </c>
      <c r="E16" s="9">
        <v>180</v>
      </c>
      <c r="F16" s="9">
        <v>8.6</v>
      </c>
      <c r="G16" s="9">
        <v>13.5</v>
      </c>
      <c r="H16" s="9">
        <v>21</v>
      </c>
      <c r="I16" s="9">
        <v>34.5</v>
      </c>
      <c r="J16" s="9">
        <v>331</v>
      </c>
      <c r="K16" s="9">
        <v>84.5</v>
      </c>
      <c r="L16" s="9">
        <v>66.3</v>
      </c>
      <c r="M16" s="9">
        <v>23130</v>
      </c>
      <c r="N16" s="9">
        <v>16.5</v>
      </c>
      <c r="O16" s="9">
        <v>1320</v>
      </c>
      <c r="P16" s="9">
        <v>146</v>
      </c>
      <c r="Q16" s="9">
        <v>3.95</v>
      </c>
      <c r="R16" s="9">
        <v>326</v>
      </c>
      <c r="S16" s="9">
        <v>47.1</v>
      </c>
      <c r="U16" s="10">
        <f>IF(B16&gt;'BEAM-Design'!$B$12,'IPE '!A16,"")</f>
        <v>14</v>
      </c>
    </row>
    <row r="17" spans="1:21">
      <c r="A17" s="4">
        <v>15</v>
      </c>
      <c r="B17" s="9">
        <v>1500</v>
      </c>
      <c r="C17" s="9">
        <v>450</v>
      </c>
      <c r="D17" s="9">
        <v>450</v>
      </c>
      <c r="E17" s="9">
        <v>190</v>
      </c>
      <c r="F17" s="9">
        <v>9.4</v>
      </c>
      <c r="G17" s="9">
        <v>14.6</v>
      </c>
      <c r="H17" s="9">
        <v>21</v>
      </c>
      <c r="I17" s="9">
        <v>35.6</v>
      </c>
      <c r="J17" s="9">
        <v>378</v>
      </c>
      <c r="K17" s="9">
        <v>98.8</v>
      </c>
      <c r="L17" s="9">
        <v>77.599999999999994</v>
      </c>
      <c r="M17" s="9">
        <v>33740</v>
      </c>
      <c r="N17" s="9">
        <v>18.5</v>
      </c>
      <c r="O17" s="9">
        <v>1680</v>
      </c>
      <c r="P17" s="9">
        <v>176</v>
      </c>
      <c r="Q17" s="9">
        <v>4.12</v>
      </c>
      <c r="R17" s="9">
        <v>365</v>
      </c>
      <c r="S17" s="9">
        <v>49.4</v>
      </c>
      <c r="U17" s="10">
        <f>IF(B17&gt;'BEAM-Design'!$B$12,'IPE '!A17,"")</f>
        <v>15</v>
      </c>
    </row>
    <row r="18" spans="1:21">
      <c r="A18" s="4">
        <v>16</v>
      </c>
      <c r="B18" s="9">
        <v>1930</v>
      </c>
      <c r="C18" s="9">
        <v>500</v>
      </c>
      <c r="D18" s="9">
        <v>500</v>
      </c>
      <c r="E18" s="9">
        <v>200</v>
      </c>
      <c r="F18" s="9">
        <v>10.199999999999999</v>
      </c>
      <c r="G18" s="9">
        <v>16</v>
      </c>
      <c r="H18" s="9">
        <v>21</v>
      </c>
      <c r="I18" s="9">
        <v>37</v>
      </c>
      <c r="J18" s="9">
        <v>426</v>
      </c>
      <c r="K18" s="9">
        <v>116</v>
      </c>
      <c r="L18" s="9">
        <v>90.7</v>
      </c>
      <c r="M18" s="9">
        <v>48200</v>
      </c>
      <c r="N18" s="9">
        <v>20.399999999999999</v>
      </c>
      <c r="O18" s="9">
        <v>2140</v>
      </c>
      <c r="P18" s="9">
        <v>214</v>
      </c>
      <c r="Q18" s="9">
        <v>4.3099999999999996</v>
      </c>
      <c r="R18" s="9">
        <v>404</v>
      </c>
      <c r="S18" s="9">
        <v>51.8</v>
      </c>
      <c r="U18" s="10">
        <f>IF(B18&gt;'BEAM-Design'!$B$12,'IPE '!A18,"")</f>
        <v>16</v>
      </c>
    </row>
    <row r="19" spans="1:21">
      <c r="A19" s="4">
        <v>17</v>
      </c>
      <c r="B19" s="9">
        <v>2440</v>
      </c>
      <c r="C19" s="9">
        <v>550</v>
      </c>
      <c r="D19" s="9">
        <v>550</v>
      </c>
      <c r="E19" s="9">
        <v>210</v>
      </c>
      <c r="F19" s="9">
        <v>11.1</v>
      </c>
      <c r="G19" s="9">
        <v>17.2</v>
      </c>
      <c r="H19" s="9">
        <v>24</v>
      </c>
      <c r="I19" s="9">
        <v>41.2</v>
      </c>
      <c r="J19" s="9">
        <v>467</v>
      </c>
      <c r="K19" s="9">
        <v>134</v>
      </c>
      <c r="L19" s="9">
        <v>106</v>
      </c>
      <c r="M19" s="9">
        <v>67120</v>
      </c>
      <c r="N19" s="9">
        <v>22.3</v>
      </c>
      <c r="O19" s="9">
        <v>2670</v>
      </c>
      <c r="P19" s="9">
        <v>254</v>
      </c>
      <c r="Q19" s="9">
        <v>4.45</v>
      </c>
      <c r="R19" s="9">
        <v>442</v>
      </c>
      <c r="S19" s="9">
        <v>54</v>
      </c>
      <c r="U19" s="10">
        <f>IF(B19&gt;'BEAM-Design'!$B$12,'IPE '!A19,"")</f>
        <v>17</v>
      </c>
    </row>
    <row r="20" spans="1:21">
      <c r="A20" s="4">
        <v>18</v>
      </c>
      <c r="B20" s="9">
        <v>3070</v>
      </c>
      <c r="C20" s="9">
        <v>600</v>
      </c>
      <c r="D20" s="9">
        <v>600</v>
      </c>
      <c r="E20" s="9">
        <v>220</v>
      </c>
      <c r="F20" s="9">
        <v>12</v>
      </c>
      <c r="G20" s="9">
        <v>19</v>
      </c>
      <c r="H20" s="9">
        <v>24</v>
      </c>
      <c r="I20" s="9">
        <v>43</v>
      </c>
      <c r="J20" s="9">
        <v>514</v>
      </c>
      <c r="K20" s="9">
        <v>156</v>
      </c>
      <c r="L20" s="9">
        <v>122</v>
      </c>
      <c r="M20" s="9">
        <v>92080</v>
      </c>
      <c r="N20" s="9">
        <v>24.3</v>
      </c>
      <c r="O20" s="9">
        <v>3390</v>
      </c>
      <c r="P20" s="9">
        <v>308</v>
      </c>
      <c r="Q20" s="9">
        <v>4.66</v>
      </c>
      <c r="R20" s="9">
        <v>481</v>
      </c>
      <c r="S20" s="9">
        <v>56.5</v>
      </c>
      <c r="U20" s="10">
        <f>IF(B20&gt;'BEAM-Design'!$B$12,'IPE '!A20,"")</f>
        <v>18</v>
      </c>
    </row>
  </sheetData>
  <mergeCells count="1">
    <mergeCell ref="C1:C2"/>
  </mergeCells>
  <dataValidations count="1">
    <dataValidation type="list" allowBlank="1" showInputMessage="1" showErrorMessage="1" sqref="C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C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C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C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C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C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C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C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C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C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C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C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C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C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C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WVJ983041">
      <formula1>$C$3:$C$26</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X28"/>
  <sheetViews>
    <sheetView rightToLeft="1" zoomScale="85" workbookViewId="0">
      <pane ySplit="3" topLeftCell="A7" activePane="bottomLeft" state="frozen"/>
      <selection activeCell="R7" sqref="R7"/>
      <selection pane="bottomLeft" activeCell="R7" sqref="R7"/>
    </sheetView>
  </sheetViews>
  <sheetFormatPr defaultRowHeight="15"/>
  <cols>
    <col min="1" max="1" width="9" style="4"/>
    <col min="2" max="2" width="7.25" style="4" customWidth="1"/>
    <col min="3" max="4" width="3.75" style="4" bestFit="1" customWidth="1"/>
    <col min="5" max="8" width="4.75" style="4" bestFit="1" customWidth="1"/>
    <col min="9" max="9" width="3.75" style="4" bestFit="1" customWidth="1"/>
    <col min="10" max="11" width="4.75" style="4" bestFit="1" customWidth="1"/>
    <col min="12" max="12" width="5.75" style="4" bestFit="1" customWidth="1"/>
    <col min="13" max="19" width="4.75" style="4" bestFit="1" customWidth="1"/>
    <col min="20" max="20" width="3.75" style="4" bestFit="1" customWidth="1"/>
    <col min="21" max="257" width="9" style="4"/>
    <col min="258" max="258" width="7.25" style="4" customWidth="1"/>
    <col min="259" max="260" width="3.75" style="4" bestFit="1" customWidth="1"/>
    <col min="261" max="264" width="4.75" style="4" bestFit="1" customWidth="1"/>
    <col min="265" max="265" width="3.75" style="4" bestFit="1" customWidth="1"/>
    <col min="266" max="267" width="4.75" style="4" bestFit="1" customWidth="1"/>
    <col min="268" max="268" width="5.75" style="4" bestFit="1" customWidth="1"/>
    <col min="269" max="275" width="4.75" style="4" bestFit="1" customWidth="1"/>
    <col min="276" max="276" width="3.75" style="4" bestFit="1" customWidth="1"/>
    <col min="277" max="513" width="9" style="4"/>
    <col min="514" max="514" width="7.25" style="4" customWidth="1"/>
    <col min="515" max="516" width="3.75" style="4" bestFit="1" customWidth="1"/>
    <col min="517" max="520" width="4.75" style="4" bestFit="1" customWidth="1"/>
    <col min="521" max="521" width="3.75" style="4" bestFit="1" customWidth="1"/>
    <col min="522" max="523" width="4.75" style="4" bestFit="1" customWidth="1"/>
    <col min="524" max="524" width="5.75" style="4" bestFit="1" customWidth="1"/>
    <col min="525" max="531" width="4.75" style="4" bestFit="1" customWidth="1"/>
    <col min="532" max="532" width="3.75" style="4" bestFit="1" customWidth="1"/>
    <col min="533" max="769" width="9" style="4"/>
    <col min="770" max="770" width="7.25" style="4" customWidth="1"/>
    <col min="771" max="772" width="3.75" style="4" bestFit="1" customWidth="1"/>
    <col min="773" max="776" width="4.75" style="4" bestFit="1" customWidth="1"/>
    <col min="777" max="777" width="3.75" style="4" bestFit="1" customWidth="1"/>
    <col min="778" max="779" width="4.75" style="4" bestFit="1" customWidth="1"/>
    <col min="780" max="780" width="5.75" style="4" bestFit="1" customWidth="1"/>
    <col min="781" max="787" width="4.75" style="4" bestFit="1" customWidth="1"/>
    <col min="788" max="788" width="3.75" style="4" bestFit="1" customWidth="1"/>
    <col min="789" max="1025" width="9" style="4"/>
    <col min="1026" max="1026" width="7.25" style="4" customWidth="1"/>
    <col min="1027" max="1028" width="3.75" style="4" bestFit="1" customWidth="1"/>
    <col min="1029" max="1032" width="4.75" style="4" bestFit="1" customWidth="1"/>
    <col min="1033" max="1033" width="3.75" style="4" bestFit="1" customWidth="1"/>
    <col min="1034" max="1035" width="4.75" style="4" bestFit="1" customWidth="1"/>
    <col min="1036" max="1036" width="5.75" style="4" bestFit="1" customWidth="1"/>
    <col min="1037" max="1043" width="4.75" style="4" bestFit="1" customWidth="1"/>
    <col min="1044" max="1044" width="3.75" style="4" bestFit="1" customWidth="1"/>
    <col min="1045" max="1281" width="9" style="4"/>
    <col min="1282" max="1282" width="7.25" style="4" customWidth="1"/>
    <col min="1283" max="1284" width="3.75" style="4" bestFit="1" customWidth="1"/>
    <col min="1285" max="1288" width="4.75" style="4" bestFit="1" customWidth="1"/>
    <col min="1289" max="1289" width="3.75" style="4" bestFit="1" customWidth="1"/>
    <col min="1290" max="1291" width="4.75" style="4" bestFit="1" customWidth="1"/>
    <col min="1292" max="1292" width="5.75" style="4" bestFit="1" customWidth="1"/>
    <col min="1293" max="1299" width="4.75" style="4" bestFit="1" customWidth="1"/>
    <col min="1300" max="1300" width="3.75" style="4" bestFit="1" customWidth="1"/>
    <col min="1301" max="1537" width="9" style="4"/>
    <col min="1538" max="1538" width="7.25" style="4" customWidth="1"/>
    <col min="1539" max="1540" width="3.75" style="4" bestFit="1" customWidth="1"/>
    <col min="1541" max="1544" width="4.75" style="4" bestFit="1" customWidth="1"/>
    <col min="1545" max="1545" width="3.75" style="4" bestFit="1" customWidth="1"/>
    <col min="1546" max="1547" width="4.75" style="4" bestFit="1" customWidth="1"/>
    <col min="1548" max="1548" width="5.75" style="4" bestFit="1" customWidth="1"/>
    <col min="1549" max="1555" width="4.75" style="4" bestFit="1" customWidth="1"/>
    <col min="1556" max="1556" width="3.75" style="4" bestFit="1" customWidth="1"/>
    <col min="1557" max="1793" width="9" style="4"/>
    <col min="1794" max="1794" width="7.25" style="4" customWidth="1"/>
    <col min="1795" max="1796" width="3.75" style="4" bestFit="1" customWidth="1"/>
    <col min="1797" max="1800" width="4.75" style="4" bestFit="1" customWidth="1"/>
    <col min="1801" max="1801" width="3.75" style="4" bestFit="1" customWidth="1"/>
    <col min="1802" max="1803" width="4.75" style="4" bestFit="1" customWidth="1"/>
    <col min="1804" max="1804" width="5.75" style="4" bestFit="1" customWidth="1"/>
    <col min="1805" max="1811" width="4.75" style="4" bestFit="1" customWidth="1"/>
    <col min="1812" max="1812" width="3.75" style="4" bestFit="1" customWidth="1"/>
    <col min="1813" max="2049" width="9" style="4"/>
    <col min="2050" max="2050" width="7.25" style="4" customWidth="1"/>
    <col min="2051" max="2052" width="3.75" style="4" bestFit="1" customWidth="1"/>
    <col min="2053" max="2056" width="4.75" style="4" bestFit="1" customWidth="1"/>
    <col min="2057" max="2057" width="3.75" style="4" bestFit="1" customWidth="1"/>
    <col min="2058" max="2059" width="4.75" style="4" bestFit="1" customWidth="1"/>
    <col min="2060" max="2060" width="5.75" style="4" bestFit="1" customWidth="1"/>
    <col min="2061" max="2067" width="4.75" style="4" bestFit="1" customWidth="1"/>
    <col min="2068" max="2068" width="3.75" style="4" bestFit="1" customWidth="1"/>
    <col min="2069" max="2305" width="9" style="4"/>
    <col min="2306" max="2306" width="7.25" style="4" customWidth="1"/>
    <col min="2307" max="2308" width="3.75" style="4" bestFit="1" customWidth="1"/>
    <col min="2309" max="2312" width="4.75" style="4" bestFit="1" customWidth="1"/>
    <col min="2313" max="2313" width="3.75" style="4" bestFit="1" customWidth="1"/>
    <col min="2314" max="2315" width="4.75" style="4" bestFit="1" customWidth="1"/>
    <col min="2316" max="2316" width="5.75" style="4" bestFit="1" customWidth="1"/>
    <col min="2317" max="2323" width="4.75" style="4" bestFit="1" customWidth="1"/>
    <col min="2324" max="2324" width="3.75" style="4" bestFit="1" customWidth="1"/>
    <col min="2325" max="2561" width="9" style="4"/>
    <col min="2562" max="2562" width="7.25" style="4" customWidth="1"/>
    <col min="2563" max="2564" width="3.75" style="4" bestFit="1" customWidth="1"/>
    <col min="2565" max="2568" width="4.75" style="4" bestFit="1" customWidth="1"/>
    <col min="2569" max="2569" width="3.75" style="4" bestFit="1" customWidth="1"/>
    <col min="2570" max="2571" width="4.75" style="4" bestFit="1" customWidth="1"/>
    <col min="2572" max="2572" width="5.75" style="4" bestFit="1" customWidth="1"/>
    <col min="2573" max="2579" width="4.75" style="4" bestFit="1" customWidth="1"/>
    <col min="2580" max="2580" width="3.75" style="4" bestFit="1" customWidth="1"/>
    <col min="2581" max="2817" width="9" style="4"/>
    <col min="2818" max="2818" width="7.25" style="4" customWidth="1"/>
    <col min="2819" max="2820" width="3.75" style="4" bestFit="1" customWidth="1"/>
    <col min="2821" max="2824" width="4.75" style="4" bestFit="1" customWidth="1"/>
    <col min="2825" max="2825" width="3.75" style="4" bestFit="1" customWidth="1"/>
    <col min="2826" max="2827" width="4.75" style="4" bestFit="1" customWidth="1"/>
    <col min="2828" max="2828" width="5.75" style="4" bestFit="1" customWidth="1"/>
    <col min="2829" max="2835" width="4.75" style="4" bestFit="1" customWidth="1"/>
    <col min="2836" max="2836" width="3.75" style="4" bestFit="1" customWidth="1"/>
    <col min="2837" max="3073" width="9" style="4"/>
    <col min="3074" max="3074" width="7.25" style="4" customWidth="1"/>
    <col min="3075" max="3076" width="3.75" style="4" bestFit="1" customWidth="1"/>
    <col min="3077" max="3080" width="4.75" style="4" bestFit="1" customWidth="1"/>
    <col min="3081" max="3081" width="3.75" style="4" bestFit="1" customWidth="1"/>
    <col min="3082" max="3083" width="4.75" style="4" bestFit="1" customWidth="1"/>
    <col min="3084" max="3084" width="5.75" style="4" bestFit="1" customWidth="1"/>
    <col min="3085" max="3091" width="4.75" style="4" bestFit="1" customWidth="1"/>
    <col min="3092" max="3092" width="3.75" style="4" bestFit="1" customWidth="1"/>
    <col min="3093" max="3329" width="9" style="4"/>
    <col min="3330" max="3330" width="7.25" style="4" customWidth="1"/>
    <col min="3331" max="3332" width="3.75" style="4" bestFit="1" customWidth="1"/>
    <col min="3333" max="3336" width="4.75" style="4" bestFit="1" customWidth="1"/>
    <col min="3337" max="3337" width="3.75" style="4" bestFit="1" customWidth="1"/>
    <col min="3338" max="3339" width="4.75" style="4" bestFit="1" customWidth="1"/>
    <col min="3340" max="3340" width="5.75" style="4" bestFit="1" customWidth="1"/>
    <col min="3341" max="3347" width="4.75" style="4" bestFit="1" customWidth="1"/>
    <col min="3348" max="3348" width="3.75" style="4" bestFit="1" customWidth="1"/>
    <col min="3349" max="3585" width="9" style="4"/>
    <col min="3586" max="3586" width="7.25" style="4" customWidth="1"/>
    <col min="3587" max="3588" width="3.75" style="4" bestFit="1" customWidth="1"/>
    <col min="3589" max="3592" width="4.75" style="4" bestFit="1" customWidth="1"/>
    <col min="3593" max="3593" width="3.75" style="4" bestFit="1" customWidth="1"/>
    <col min="3594" max="3595" width="4.75" style="4" bestFit="1" customWidth="1"/>
    <col min="3596" max="3596" width="5.75" style="4" bestFit="1" customWidth="1"/>
    <col min="3597" max="3603" width="4.75" style="4" bestFit="1" customWidth="1"/>
    <col min="3604" max="3604" width="3.75" style="4" bestFit="1" customWidth="1"/>
    <col min="3605" max="3841" width="9" style="4"/>
    <col min="3842" max="3842" width="7.25" style="4" customWidth="1"/>
    <col min="3843" max="3844" width="3.75" style="4" bestFit="1" customWidth="1"/>
    <col min="3845" max="3848" width="4.75" style="4" bestFit="1" customWidth="1"/>
    <col min="3849" max="3849" width="3.75" style="4" bestFit="1" customWidth="1"/>
    <col min="3850" max="3851" width="4.75" style="4" bestFit="1" customWidth="1"/>
    <col min="3852" max="3852" width="5.75" style="4" bestFit="1" customWidth="1"/>
    <col min="3853" max="3859" width="4.75" style="4" bestFit="1" customWidth="1"/>
    <col min="3860" max="3860" width="3.75" style="4" bestFit="1" customWidth="1"/>
    <col min="3861" max="4097" width="9" style="4"/>
    <col min="4098" max="4098" width="7.25" style="4" customWidth="1"/>
    <col min="4099" max="4100" width="3.75" style="4" bestFit="1" customWidth="1"/>
    <col min="4101" max="4104" width="4.75" style="4" bestFit="1" customWidth="1"/>
    <col min="4105" max="4105" width="3.75" style="4" bestFit="1" customWidth="1"/>
    <col min="4106" max="4107" width="4.75" style="4" bestFit="1" customWidth="1"/>
    <col min="4108" max="4108" width="5.75" style="4" bestFit="1" customWidth="1"/>
    <col min="4109" max="4115" width="4.75" style="4" bestFit="1" customWidth="1"/>
    <col min="4116" max="4116" width="3.75" style="4" bestFit="1" customWidth="1"/>
    <col min="4117" max="4353" width="9" style="4"/>
    <col min="4354" max="4354" width="7.25" style="4" customWidth="1"/>
    <col min="4355" max="4356" width="3.75" style="4" bestFit="1" customWidth="1"/>
    <col min="4357" max="4360" width="4.75" style="4" bestFit="1" customWidth="1"/>
    <col min="4361" max="4361" width="3.75" style="4" bestFit="1" customWidth="1"/>
    <col min="4362" max="4363" width="4.75" style="4" bestFit="1" customWidth="1"/>
    <col min="4364" max="4364" width="5.75" style="4" bestFit="1" customWidth="1"/>
    <col min="4365" max="4371" width="4.75" style="4" bestFit="1" customWidth="1"/>
    <col min="4372" max="4372" width="3.75" style="4" bestFit="1" customWidth="1"/>
    <col min="4373" max="4609" width="9" style="4"/>
    <col min="4610" max="4610" width="7.25" style="4" customWidth="1"/>
    <col min="4611" max="4612" width="3.75" style="4" bestFit="1" customWidth="1"/>
    <col min="4613" max="4616" width="4.75" style="4" bestFit="1" customWidth="1"/>
    <col min="4617" max="4617" width="3.75" style="4" bestFit="1" customWidth="1"/>
    <col min="4618" max="4619" width="4.75" style="4" bestFit="1" customWidth="1"/>
    <col min="4620" max="4620" width="5.75" style="4" bestFit="1" customWidth="1"/>
    <col min="4621" max="4627" width="4.75" style="4" bestFit="1" customWidth="1"/>
    <col min="4628" max="4628" width="3.75" style="4" bestFit="1" customWidth="1"/>
    <col min="4629" max="4865" width="9" style="4"/>
    <col min="4866" max="4866" width="7.25" style="4" customWidth="1"/>
    <col min="4867" max="4868" width="3.75" style="4" bestFit="1" customWidth="1"/>
    <col min="4869" max="4872" width="4.75" style="4" bestFit="1" customWidth="1"/>
    <col min="4873" max="4873" width="3.75" style="4" bestFit="1" customWidth="1"/>
    <col min="4874" max="4875" width="4.75" style="4" bestFit="1" customWidth="1"/>
    <col min="4876" max="4876" width="5.75" style="4" bestFit="1" customWidth="1"/>
    <col min="4877" max="4883" width="4.75" style="4" bestFit="1" customWidth="1"/>
    <col min="4884" max="4884" width="3.75" style="4" bestFit="1" customWidth="1"/>
    <col min="4885" max="5121" width="9" style="4"/>
    <col min="5122" max="5122" width="7.25" style="4" customWidth="1"/>
    <col min="5123" max="5124" width="3.75" style="4" bestFit="1" customWidth="1"/>
    <col min="5125" max="5128" width="4.75" style="4" bestFit="1" customWidth="1"/>
    <col min="5129" max="5129" width="3.75" style="4" bestFit="1" customWidth="1"/>
    <col min="5130" max="5131" width="4.75" style="4" bestFit="1" customWidth="1"/>
    <col min="5132" max="5132" width="5.75" style="4" bestFit="1" customWidth="1"/>
    <col min="5133" max="5139" width="4.75" style="4" bestFit="1" customWidth="1"/>
    <col min="5140" max="5140" width="3.75" style="4" bestFit="1" customWidth="1"/>
    <col min="5141" max="5377" width="9" style="4"/>
    <col min="5378" max="5378" width="7.25" style="4" customWidth="1"/>
    <col min="5379" max="5380" width="3.75" style="4" bestFit="1" customWidth="1"/>
    <col min="5381" max="5384" width="4.75" style="4" bestFit="1" customWidth="1"/>
    <col min="5385" max="5385" width="3.75" style="4" bestFit="1" customWidth="1"/>
    <col min="5386" max="5387" width="4.75" style="4" bestFit="1" customWidth="1"/>
    <col min="5388" max="5388" width="5.75" style="4" bestFit="1" customWidth="1"/>
    <col min="5389" max="5395" width="4.75" style="4" bestFit="1" customWidth="1"/>
    <col min="5396" max="5396" width="3.75" style="4" bestFit="1" customWidth="1"/>
    <col min="5397" max="5633" width="9" style="4"/>
    <col min="5634" max="5634" width="7.25" style="4" customWidth="1"/>
    <col min="5635" max="5636" width="3.75" style="4" bestFit="1" customWidth="1"/>
    <col min="5637" max="5640" width="4.75" style="4" bestFit="1" customWidth="1"/>
    <col min="5641" max="5641" width="3.75" style="4" bestFit="1" customWidth="1"/>
    <col min="5642" max="5643" width="4.75" style="4" bestFit="1" customWidth="1"/>
    <col min="5644" max="5644" width="5.75" style="4" bestFit="1" customWidth="1"/>
    <col min="5645" max="5651" width="4.75" style="4" bestFit="1" customWidth="1"/>
    <col min="5652" max="5652" width="3.75" style="4" bestFit="1" customWidth="1"/>
    <col min="5653" max="5889" width="9" style="4"/>
    <col min="5890" max="5890" width="7.25" style="4" customWidth="1"/>
    <col min="5891" max="5892" width="3.75" style="4" bestFit="1" customWidth="1"/>
    <col min="5893" max="5896" width="4.75" style="4" bestFit="1" customWidth="1"/>
    <col min="5897" max="5897" width="3.75" style="4" bestFit="1" customWidth="1"/>
    <col min="5898" max="5899" width="4.75" style="4" bestFit="1" customWidth="1"/>
    <col min="5900" max="5900" width="5.75" style="4" bestFit="1" customWidth="1"/>
    <col min="5901" max="5907" width="4.75" style="4" bestFit="1" customWidth="1"/>
    <col min="5908" max="5908" width="3.75" style="4" bestFit="1" customWidth="1"/>
    <col min="5909" max="6145" width="9" style="4"/>
    <col min="6146" max="6146" width="7.25" style="4" customWidth="1"/>
    <col min="6147" max="6148" width="3.75" style="4" bestFit="1" customWidth="1"/>
    <col min="6149" max="6152" width="4.75" style="4" bestFit="1" customWidth="1"/>
    <col min="6153" max="6153" width="3.75" style="4" bestFit="1" customWidth="1"/>
    <col min="6154" max="6155" width="4.75" style="4" bestFit="1" customWidth="1"/>
    <col min="6156" max="6156" width="5.75" style="4" bestFit="1" customWidth="1"/>
    <col min="6157" max="6163" width="4.75" style="4" bestFit="1" customWidth="1"/>
    <col min="6164" max="6164" width="3.75" style="4" bestFit="1" customWidth="1"/>
    <col min="6165" max="6401" width="9" style="4"/>
    <col min="6402" max="6402" width="7.25" style="4" customWidth="1"/>
    <col min="6403" max="6404" width="3.75" style="4" bestFit="1" customWidth="1"/>
    <col min="6405" max="6408" width="4.75" style="4" bestFit="1" customWidth="1"/>
    <col min="6409" max="6409" width="3.75" style="4" bestFit="1" customWidth="1"/>
    <col min="6410" max="6411" width="4.75" style="4" bestFit="1" customWidth="1"/>
    <col min="6412" max="6412" width="5.75" style="4" bestFit="1" customWidth="1"/>
    <col min="6413" max="6419" width="4.75" style="4" bestFit="1" customWidth="1"/>
    <col min="6420" max="6420" width="3.75" style="4" bestFit="1" customWidth="1"/>
    <col min="6421" max="6657" width="9" style="4"/>
    <col min="6658" max="6658" width="7.25" style="4" customWidth="1"/>
    <col min="6659" max="6660" width="3.75" style="4" bestFit="1" customWidth="1"/>
    <col min="6661" max="6664" width="4.75" style="4" bestFit="1" customWidth="1"/>
    <col min="6665" max="6665" width="3.75" style="4" bestFit="1" customWidth="1"/>
    <col min="6666" max="6667" width="4.75" style="4" bestFit="1" customWidth="1"/>
    <col min="6668" max="6668" width="5.75" style="4" bestFit="1" customWidth="1"/>
    <col min="6669" max="6675" width="4.75" style="4" bestFit="1" customWidth="1"/>
    <col min="6676" max="6676" width="3.75" style="4" bestFit="1" customWidth="1"/>
    <col min="6677" max="6913" width="9" style="4"/>
    <col min="6914" max="6914" width="7.25" style="4" customWidth="1"/>
    <col min="6915" max="6916" width="3.75" style="4" bestFit="1" customWidth="1"/>
    <col min="6917" max="6920" width="4.75" style="4" bestFit="1" customWidth="1"/>
    <col min="6921" max="6921" width="3.75" style="4" bestFit="1" customWidth="1"/>
    <col min="6922" max="6923" width="4.75" style="4" bestFit="1" customWidth="1"/>
    <col min="6924" max="6924" width="5.75" style="4" bestFit="1" customWidth="1"/>
    <col min="6925" max="6931" width="4.75" style="4" bestFit="1" customWidth="1"/>
    <col min="6932" max="6932" width="3.75" style="4" bestFit="1" customWidth="1"/>
    <col min="6933" max="7169" width="9" style="4"/>
    <col min="7170" max="7170" width="7.25" style="4" customWidth="1"/>
    <col min="7171" max="7172" width="3.75" style="4" bestFit="1" customWidth="1"/>
    <col min="7173" max="7176" width="4.75" style="4" bestFit="1" customWidth="1"/>
    <col min="7177" max="7177" width="3.75" style="4" bestFit="1" customWidth="1"/>
    <col min="7178" max="7179" width="4.75" style="4" bestFit="1" customWidth="1"/>
    <col min="7180" max="7180" width="5.75" style="4" bestFit="1" customWidth="1"/>
    <col min="7181" max="7187" width="4.75" style="4" bestFit="1" customWidth="1"/>
    <col min="7188" max="7188" width="3.75" style="4" bestFit="1" customWidth="1"/>
    <col min="7189" max="7425" width="9" style="4"/>
    <col min="7426" max="7426" width="7.25" style="4" customWidth="1"/>
    <col min="7427" max="7428" width="3.75" style="4" bestFit="1" customWidth="1"/>
    <col min="7429" max="7432" width="4.75" style="4" bestFit="1" customWidth="1"/>
    <col min="7433" max="7433" width="3.75" style="4" bestFit="1" customWidth="1"/>
    <col min="7434" max="7435" width="4.75" style="4" bestFit="1" customWidth="1"/>
    <col min="7436" max="7436" width="5.75" style="4" bestFit="1" customWidth="1"/>
    <col min="7437" max="7443" width="4.75" style="4" bestFit="1" customWidth="1"/>
    <col min="7444" max="7444" width="3.75" style="4" bestFit="1" customWidth="1"/>
    <col min="7445" max="7681" width="9" style="4"/>
    <col min="7682" max="7682" width="7.25" style="4" customWidth="1"/>
    <col min="7683" max="7684" width="3.75" style="4" bestFit="1" customWidth="1"/>
    <col min="7685" max="7688" width="4.75" style="4" bestFit="1" customWidth="1"/>
    <col min="7689" max="7689" width="3.75" style="4" bestFit="1" customWidth="1"/>
    <col min="7690" max="7691" width="4.75" style="4" bestFit="1" customWidth="1"/>
    <col min="7692" max="7692" width="5.75" style="4" bestFit="1" customWidth="1"/>
    <col min="7693" max="7699" width="4.75" style="4" bestFit="1" customWidth="1"/>
    <col min="7700" max="7700" width="3.75" style="4" bestFit="1" customWidth="1"/>
    <col min="7701" max="7937" width="9" style="4"/>
    <col min="7938" max="7938" width="7.25" style="4" customWidth="1"/>
    <col min="7939" max="7940" width="3.75" style="4" bestFit="1" customWidth="1"/>
    <col min="7941" max="7944" width="4.75" style="4" bestFit="1" customWidth="1"/>
    <col min="7945" max="7945" width="3.75" style="4" bestFit="1" customWidth="1"/>
    <col min="7946" max="7947" width="4.75" style="4" bestFit="1" customWidth="1"/>
    <col min="7948" max="7948" width="5.75" style="4" bestFit="1" customWidth="1"/>
    <col min="7949" max="7955" width="4.75" style="4" bestFit="1" customWidth="1"/>
    <col min="7956" max="7956" width="3.75" style="4" bestFit="1" customWidth="1"/>
    <col min="7957" max="8193" width="9" style="4"/>
    <col min="8194" max="8194" width="7.25" style="4" customWidth="1"/>
    <col min="8195" max="8196" width="3.75" style="4" bestFit="1" customWidth="1"/>
    <col min="8197" max="8200" width="4.75" style="4" bestFit="1" customWidth="1"/>
    <col min="8201" max="8201" width="3.75" style="4" bestFit="1" customWidth="1"/>
    <col min="8202" max="8203" width="4.75" style="4" bestFit="1" customWidth="1"/>
    <col min="8204" max="8204" width="5.75" style="4" bestFit="1" customWidth="1"/>
    <col min="8205" max="8211" width="4.75" style="4" bestFit="1" customWidth="1"/>
    <col min="8212" max="8212" width="3.75" style="4" bestFit="1" customWidth="1"/>
    <col min="8213" max="8449" width="9" style="4"/>
    <col min="8450" max="8450" width="7.25" style="4" customWidth="1"/>
    <col min="8451" max="8452" width="3.75" style="4" bestFit="1" customWidth="1"/>
    <col min="8453" max="8456" width="4.75" style="4" bestFit="1" customWidth="1"/>
    <col min="8457" max="8457" width="3.75" style="4" bestFit="1" customWidth="1"/>
    <col min="8458" max="8459" width="4.75" style="4" bestFit="1" customWidth="1"/>
    <col min="8460" max="8460" width="5.75" style="4" bestFit="1" customWidth="1"/>
    <col min="8461" max="8467" width="4.75" style="4" bestFit="1" customWidth="1"/>
    <col min="8468" max="8468" width="3.75" style="4" bestFit="1" customWidth="1"/>
    <col min="8469" max="8705" width="9" style="4"/>
    <col min="8706" max="8706" width="7.25" style="4" customWidth="1"/>
    <col min="8707" max="8708" width="3.75" style="4" bestFit="1" customWidth="1"/>
    <col min="8709" max="8712" width="4.75" style="4" bestFit="1" customWidth="1"/>
    <col min="8713" max="8713" width="3.75" style="4" bestFit="1" customWidth="1"/>
    <col min="8714" max="8715" width="4.75" style="4" bestFit="1" customWidth="1"/>
    <col min="8716" max="8716" width="5.75" style="4" bestFit="1" customWidth="1"/>
    <col min="8717" max="8723" width="4.75" style="4" bestFit="1" customWidth="1"/>
    <col min="8724" max="8724" width="3.75" style="4" bestFit="1" customWidth="1"/>
    <col min="8725" max="8961" width="9" style="4"/>
    <col min="8962" max="8962" width="7.25" style="4" customWidth="1"/>
    <col min="8963" max="8964" width="3.75" style="4" bestFit="1" customWidth="1"/>
    <col min="8965" max="8968" width="4.75" style="4" bestFit="1" customWidth="1"/>
    <col min="8969" max="8969" width="3.75" style="4" bestFit="1" customWidth="1"/>
    <col min="8970" max="8971" width="4.75" style="4" bestFit="1" customWidth="1"/>
    <col min="8972" max="8972" width="5.75" style="4" bestFit="1" customWidth="1"/>
    <col min="8973" max="8979" width="4.75" style="4" bestFit="1" customWidth="1"/>
    <col min="8980" max="8980" width="3.75" style="4" bestFit="1" customWidth="1"/>
    <col min="8981" max="9217" width="9" style="4"/>
    <col min="9218" max="9218" width="7.25" style="4" customWidth="1"/>
    <col min="9219" max="9220" width="3.75" style="4" bestFit="1" customWidth="1"/>
    <col min="9221" max="9224" width="4.75" style="4" bestFit="1" customWidth="1"/>
    <col min="9225" max="9225" width="3.75" style="4" bestFit="1" customWidth="1"/>
    <col min="9226" max="9227" width="4.75" style="4" bestFit="1" customWidth="1"/>
    <col min="9228" max="9228" width="5.75" style="4" bestFit="1" customWidth="1"/>
    <col min="9229" max="9235" width="4.75" style="4" bestFit="1" customWidth="1"/>
    <col min="9236" max="9236" width="3.75" style="4" bestFit="1" customWidth="1"/>
    <col min="9237" max="9473" width="9" style="4"/>
    <col min="9474" max="9474" width="7.25" style="4" customWidth="1"/>
    <col min="9475" max="9476" width="3.75" style="4" bestFit="1" customWidth="1"/>
    <col min="9477" max="9480" width="4.75" style="4" bestFit="1" customWidth="1"/>
    <col min="9481" max="9481" width="3.75" style="4" bestFit="1" customWidth="1"/>
    <col min="9482" max="9483" width="4.75" style="4" bestFit="1" customWidth="1"/>
    <col min="9484" max="9484" width="5.75" style="4" bestFit="1" customWidth="1"/>
    <col min="9485" max="9491" width="4.75" style="4" bestFit="1" customWidth="1"/>
    <col min="9492" max="9492" width="3.75" style="4" bestFit="1" customWidth="1"/>
    <col min="9493" max="9729" width="9" style="4"/>
    <col min="9730" max="9730" width="7.25" style="4" customWidth="1"/>
    <col min="9731" max="9732" width="3.75" style="4" bestFit="1" customWidth="1"/>
    <col min="9733" max="9736" width="4.75" style="4" bestFit="1" customWidth="1"/>
    <col min="9737" max="9737" width="3.75" style="4" bestFit="1" customWidth="1"/>
    <col min="9738" max="9739" width="4.75" style="4" bestFit="1" customWidth="1"/>
    <col min="9740" max="9740" width="5.75" style="4" bestFit="1" customWidth="1"/>
    <col min="9741" max="9747" width="4.75" style="4" bestFit="1" customWidth="1"/>
    <col min="9748" max="9748" width="3.75" style="4" bestFit="1" customWidth="1"/>
    <col min="9749" max="9985" width="9" style="4"/>
    <col min="9986" max="9986" width="7.25" style="4" customWidth="1"/>
    <col min="9987" max="9988" width="3.75" style="4" bestFit="1" customWidth="1"/>
    <col min="9989" max="9992" width="4.75" style="4" bestFit="1" customWidth="1"/>
    <col min="9993" max="9993" width="3.75" style="4" bestFit="1" customWidth="1"/>
    <col min="9994" max="9995" width="4.75" style="4" bestFit="1" customWidth="1"/>
    <col min="9996" max="9996" width="5.75" style="4" bestFit="1" customWidth="1"/>
    <col min="9997" max="10003" width="4.75" style="4" bestFit="1" customWidth="1"/>
    <col min="10004" max="10004" width="3.75" style="4" bestFit="1" customWidth="1"/>
    <col min="10005" max="10241" width="9" style="4"/>
    <col min="10242" max="10242" width="7.25" style="4" customWidth="1"/>
    <col min="10243" max="10244" width="3.75" style="4" bestFit="1" customWidth="1"/>
    <col min="10245" max="10248" width="4.75" style="4" bestFit="1" customWidth="1"/>
    <col min="10249" max="10249" width="3.75" style="4" bestFit="1" customWidth="1"/>
    <col min="10250" max="10251" width="4.75" style="4" bestFit="1" customWidth="1"/>
    <col min="10252" max="10252" width="5.75" style="4" bestFit="1" customWidth="1"/>
    <col min="10253" max="10259" width="4.75" style="4" bestFit="1" customWidth="1"/>
    <col min="10260" max="10260" width="3.75" style="4" bestFit="1" customWidth="1"/>
    <col min="10261" max="10497" width="9" style="4"/>
    <col min="10498" max="10498" width="7.25" style="4" customWidth="1"/>
    <col min="10499" max="10500" width="3.75" style="4" bestFit="1" customWidth="1"/>
    <col min="10501" max="10504" width="4.75" style="4" bestFit="1" customWidth="1"/>
    <col min="10505" max="10505" width="3.75" style="4" bestFit="1" customWidth="1"/>
    <col min="10506" max="10507" width="4.75" style="4" bestFit="1" customWidth="1"/>
    <col min="10508" max="10508" width="5.75" style="4" bestFit="1" customWidth="1"/>
    <col min="10509" max="10515" width="4.75" style="4" bestFit="1" customWidth="1"/>
    <col min="10516" max="10516" width="3.75" style="4" bestFit="1" customWidth="1"/>
    <col min="10517" max="10753" width="9" style="4"/>
    <col min="10754" max="10754" width="7.25" style="4" customWidth="1"/>
    <col min="10755" max="10756" width="3.75" style="4" bestFit="1" customWidth="1"/>
    <col min="10757" max="10760" width="4.75" style="4" bestFit="1" customWidth="1"/>
    <col min="10761" max="10761" width="3.75" style="4" bestFit="1" customWidth="1"/>
    <col min="10762" max="10763" width="4.75" style="4" bestFit="1" customWidth="1"/>
    <col min="10764" max="10764" width="5.75" style="4" bestFit="1" customWidth="1"/>
    <col min="10765" max="10771" width="4.75" style="4" bestFit="1" customWidth="1"/>
    <col min="10772" max="10772" width="3.75" style="4" bestFit="1" customWidth="1"/>
    <col min="10773" max="11009" width="9" style="4"/>
    <col min="11010" max="11010" width="7.25" style="4" customWidth="1"/>
    <col min="11011" max="11012" width="3.75" style="4" bestFit="1" customWidth="1"/>
    <col min="11013" max="11016" width="4.75" style="4" bestFit="1" customWidth="1"/>
    <col min="11017" max="11017" width="3.75" style="4" bestFit="1" customWidth="1"/>
    <col min="11018" max="11019" width="4.75" style="4" bestFit="1" customWidth="1"/>
    <col min="11020" max="11020" width="5.75" style="4" bestFit="1" customWidth="1"/>
    <col min="11021" max="11027" width="4.75" style="4" bestFit="1" customWidth="1"/>
    <col min="11028" max="11028" width="3.75" style="4" bestFit="1" customWidth="1"/>
    <col min="11029" max="11265" width="9" style="4"/>
    <col min="11266" max="11266" width="7.25" style="4" customWidth="1"/>
    <col min="11267" max="11268" width="3.75" style="4" bestFit="1" customWidth="1"/>
    <col min="11269" max="11272" width="4.75" style="4" bestFit="1" customWidth="1"/>
    <col min="11273" max="11273" width="3.75" style="4" bestFit="1" customWidth="1"/>
    <col min="11274" max="11275" width="4.75" style="4" bestFit="1" customWidth="1"/>
    <col min="11276" max="11276" width="5.75" style="4" bestFit="1" customWidth="1"/>
    <col min="11277" max="11283" width="4.75" style="4" bestFit="1" customWidth="1"/>
    <col min="11284" max="11284" width="3.75" style="4" bestFit="1" customWidth="1"/>
    <col min="11285" max="11521" width="9" style="4"/>
    <col min="11522" max="11522" width="7.25" style="4" customWidth="1"/>
    <col min="11523" max="11524" width="3.75" style="4" bestFit="1" customWidth="1"/>
    <col min="11525" max="11528" width="4.75" style="4" bestFit="1" customWidth="1"/>
    <col min="11529" max="11529" width="3.75" style="4" bestFit="1" customWidth="1"/>
    <col min="11530" max="11531" width="4.75" style="4" bestFit="1" customWidth="1"/>
    <col min="11532" max="11532" width="5.75" style="4" bestFit="1" customWidth="1"/>
    <col min="11533" max="11539" width="4.75" style="4" bestFit="1" customWidth="1"/>
    <col min="11540" max="11540" width="3.75" style="4" bestFit="1" customWidth="1"/>
    <col min="11541" max="11777" width="9" style="4"/>
    <col min="11778" max="11778" width="7.25" style="4" customWidth="1"/>
    <col min="11779" max="11780" width="3.75" style="4" bestFit="1" customWidth="1"/>
    <col min="11781" max="11784" width="4.75" style="4" bestFit="1" customWidth="1"/>
    <col min="11785" max="11785" width="3.75" style="4" bestFit="1" customWidth="1"/>
    <col min="11786" max="11787" width="4.75" style="4" bestFit="1" customWidth="1"/>
    <col min="11788" max="11788" width="5.75" style="4" bestFit="1" customWidth="1"/>
    <col min="11789" max="11795" width="4.75" style="4" bestFit="1" customWidth="1"/>
    <col min="11796" max="11796" width="3.75" style="4" bestFit="1" customWidth="1"/>
    <col min="11797" max="12033" width="9" style="4"/>
    <col min="12034" max="12034" width="7.25" style="4" customWidth="1"/>
    <col min="12035" max="12036" width="3.75" style="4" bestFit="1" customWidth="1"/>
    <col min="12037" max="12040" width="4.75" style="4" bestFit="1" customWidth="1"/>
    <col min="12041" max="12041" width="3.75" style="4" bestFit="1" customWidth="1"/>
    <col min="12042" max="12043" width="4.75" style="4" bestFit="1" customWidth="1"/>
    <col min="12044" max="12044" width="5.75" style="4" bestFit="1" customWidth="1"/>
    <col min="12045" max="12051" width="4.75" style="4" bestFit="1" customWidth="1"/>
    <col min="12052" max="12052" width="3.75" style="4" bestFit="1" customWidth="1"/>
    <col min="12053" max="12289" width="9" style="4"/>
    <col min="12290" max="12290" width="7.25" style="4" customWidth="1"/>
    <col min="12291" max="12292" width="3.75" style="4" bestFit="1" customWidth="1"/>
    <col min="12293" max="12296" width="4.75" style="4" bestFit="1" customWidth="1"/>
    <col min="12297" max="12297" width="3.75" style="4" bestFit="1" customWidth="1"/>
    <col min="12298" max="12299" width="4.75" style="4" bestFit="1" customWidth="1"/>
    <col min="12300" max="12300" width="5.75" style="4" bestFit="1" customWidth="1"/>
    <col min="12301" max="12307" width="4.75" style="4" bestFit="1" customWidth="1"/>
    <col min="12308" max="12308" width="3.75" style="4" bestFit="1" customWidth="1"/>
    <col min="12309" max="12545" width="9" style="4"/>
    <col min="12546" max="12546" width="7.25" style="4" customWidth="1"/>
    <col min="12547" max="12548" width="3.75" style="4" bestFit="1" customWidth="1"/>
    <col min="12549" max="12552" width="4.75" style="4" bestFit="1" customWidth="1"/>
    <col min="12553" max="12553" width="3.75" style="4" bestFit="1" customWidth="1"/>
    <col min="12554" max="12555" width="4.75" style="4" bestFit="1" customWidth="1"/>
    <col min="12556" max="12556" width="5.75" style="4" bestFit="1" customWidth="1"/>
    <col min="12557" max="12563" width="4.75" style="4" bestFit="1" customWidth="1"/>
    <col min="12564" max="12564" width="3.75" style="4" bestFit="1" customWidth="1"/>
    <col min="12565" max="12801" width="9" style="4"/>
    <col min="12802" max="12802" width="7.25" style="4" customWidth="1"/>
    <col min="12803" max="12804" width="3.75" style="4" bestFit="1" customWidth="1"/>
    <col min="12805" max="12808" width="4.75" style="4" bestFit="1" customWidth="1"/>
    <col min="12809" max="12809" width="3.75" style="4" bestFit="1" customWidth="1"/>
    <col min="12810" max="12811" width="4.75" style="4" bestFit="1" customWidth="1"/>
    <col min="12812" max="12812" width="5.75" style="4" bestFit="1" customWidth="1"/>
    <col min="12813" max="12819" width="4.75" style="4" bestFit="1" customWidth="1"/>
    <col min="12820" max="12820" width="3.75" style="4" bestFit="1" customWidth="1"/>
    <col min="12821" max="13057" width="9" style="4"/>
    <col min="13058" max="13058" width="7.25" style="4" customWidth="1"/>
    <col min="13059" max="13060" width="3.75" style="4" bestFit="1" customWidth="1"/>
    <col min="13061" max="13064" width="4.75" style="4" bestFit="1" customWidth="1"/>
    <col min="13065" max="13065" width="3.75" style="4" bestFit="1" customWidth="1"/>
    <col min="13066" max="13067" width="4.75" style="4" bestFit="1" customWidth="1"/>
    <col min="13068" max="13068" width="5.75" style="4" bestFit="1" customWidth="1"/>
    <col min="13069" max="13075" width="4.75" style="4" bestFit="1" customWidth="1"/>
    <col min="13076" max="13076" width="3.75" style="4" bestFit="1" customWidth="1"/>
    <col min="13077" max="13313" width="9" style="4"/>
    <col min="13314" max="13314" width="7.25" style="4" customWidth="1"/>
    <col min="13315" max="13316" width="3.75" style="4" bestFit="1" customWidth="1"/>
    <col min="13317" max="13320" width="4.75" style="4" bestFit="1" customWidth="1"/>
    <col min="13321" max="13321" width="3.75" style="4" bestFit="1" customWidth="1"/>
    <col min="13322" max="13323" width="4.75" style="4" bestFit="1" customWidth="1"/>
    <col min="13324" max="13324" width="5.75" style="4" bestFit="1" customWidth="1"/>
    <col min="13325" max="13331" width="4.75" style="4" bestFit="1" customWidth="1"/>
    <col min="13332" max="13332" width="3.75" style="4" bestFit="1" customWidth="1"/>
    <col min="13333" max="13569" width="9" style="4"/>
    <col min="13570" max="13570" width="7.25" style="4" customWidth="1"/>
    <col min="13571" max="13572" width="3.75" style="4" bestFit="1" customWidth="1"/>
    <col min="13573" max="13576" width="4.75" style="4" bestFit="1" customWidth="1"/>
    <col min="13577" max="13577" width="3.75" style="4" bestFit="1" customWidth="1"/>
    <col min="13578" max="13579" width="4.75" style="4" bestFit="1" customWidth="1"/>
    <col min="13580" max="13580" width="5.75" style="4" bestFit="1" customWidth="1"/>
    <col min="13581" max="13587" width="4.75" style="4" bestFit="1" customWidth="1"/>
    <col min="13588" max="13588" width="3.75" style="4" bestFit="1" customWidth="1"/>
    <col min="13589" max="13825" width="9" style="4"/>
    <col min="13826" max="13826" width="7.25" style="4" customWidth="1"/>
    <col min="13827" max="13828" width="3.75" style="4" bestFit="1" customWidth="1"/>
    <col min="13829" max="13832" width="4.75" style="4" bestFit="1" customWidth="1"/>
    <col min="13833" max="13833" width="3.75" style="4" bestFit="1" customWidth="1"/>
    <col min="13834" max="13835" width="4.75" style="4" bestFit="1" customWidth="1"/>
    <col min="13836" max="13836" width="5.75" style="4" bestFit="1" customWidth="1"/>
    <col min="13837" max="13843" width="4.75" style="4" bestFit="1" customWidth="1"/>
    <col min="13844" max="13844" width="3.75" style="4" bestFit="1" customWidth="1"/>
    <col min="13845" max="14081" width="9" style="4"/>
    <col min="14082" max="14082" width="7.25" style="4" customWidth="1"/>
    <col min="14083" max="14084" width="3.75" style="4" bestFit="1" customWidth="1"/>
    <col min="14085" max="14088" width="4.75" style="4" bestFit="1" customWidth="1"/>
    <col min="14089" max="14089" width="3.75" style="4" bestFit="1" customWidth="1"/>
    <col min="14090" max="14091" width="4.75" style="4" bestFit="1" customWidth="1"/>
    <col min="14092" max="14092" width="5.75" style="4" bestFit="1" customWidth="1"/>
    <col min="14093" max="14099" width="4.75" style="4" bestFit="1" customWidth="1"/>
    <col min="14100" max="14100" width="3.75" style="4" bestFit="1" customWidth="1"/>
    <col min="14101" max="14337" width="9" style="4"/>
    <col min="14338" max="14338" width="7.25" style="4" customWidth="1"/>
    <col min="14339" max="14340" width="3.75" style="4" bestFit="1" customWidth="1"/>
    <col min="14341" max="14344" width="4.75" style="4" bestFit="1" customWidth="1"/>
    <col min="14345" max="14345" width="3.75" style="4" bestFit="1" customWidth="1"/>
    <col min="14346" max="14347" width="4.75" style="4" bestFit="1" customWidth="1"/>
    <col min="14348" max="14348" width="5.75" style="4" bestFit="1" customWidth="1"/>
    <col min="14349" max="14355" width="4.75" style="4" bestFit="1" customWidth="1"/>
    <col min="14356" max="14356" width="3.75" style="4" bestFit="1" customWidth="1"/>
    <col min="14357" max="14593" width="9" style="4"/>
    <col min="14594" max="14594" width="7.25" style="4" customWidth="1"/>
    <col min="14595" max="14596" width="3.75" style="4" bestFit="1" customWidth="1"/>
    <col min="14597" max="14600" width="4.75" style="4" bestFit="1" customWidth="1"/>
    <col min="14601" max="14601" width="3.75" style="4" bestFit="1" customWidth="1"/>
    <col min="14602" max="14603" width="4.75" style="4" bestFit="1" customWidth="1"/>
    <col min="14604" max="14604" width="5.75" style="4" bestFit="1" customWidth="1"/>
    <col min="14605" max="14611" width="4.75" style="4" bestFit="1" customWidth="1"/>
    <col min="14612" max="14612" width="3.75" style="4" bestFit="1" customWidth="1"/>
    <col min="14613" max="14849" width="9" style="4"/>
    <col min="14850" max="14850" width="7.25" style="4" customWidth="1"/>
    <col min="14851" max="14852" width="3.75" style="4" bestFit="1" customWidth="1"/>
    <col min="14853" max="14856" width="4.75" style="4" bestFit="1" customWidth="1"/>
    <col min="14857" max="14857" width="3.75" style="4" bestFit="1" customWidth="1"/>
    <col min="14858" max="14859" width="4.75" style="4" bestFit="1" customWidth="1"/>
    <col min="14860" max="14860" width="5.75" style="4" bestFit="1" customWidth="1"/>
    <col min="14861" max="14867" width="4.75" style="4" bestFit="1" customWidth="1"/>
    <col min="14868" max="14868" width="3.75" style="4" bestFit="1" customWidth="1"/>
    <col min="14869" max="15105" width="9" style="4"/>
    <col min="15106" max="15106" width="7.25" style="4" customWidth="1"/>
    <col min="15107" max="15108" width="3.75" style="4" bestFit="1" customWidth="1"/>
    <col min="15109" max="15112" width="4.75" style="4" bestFit="1" customWidth="1"/>
    <col min="15113" max="15113" width="3.75" style="4" bestFit="1" customWidth="1"/>
    <col min="15114" max="15115" width="4.75" style="4" bestFit="1" customWidth="1"/>
    <col min="15116" max="15116" width="5.75" style="4" bestFit="1" customWidth="1"/>
    <col min="15117" max="15123" width="4.75" style="4" bestFit="1" customWidth="1"/>
    <col min="15124" max="15124" width="3.75" style="4" bestFit="1" customWidth="1"/>
    <col min="15125" max="15361" width="9" style="4"/>
    <col min="15362" max="15362" width="7.25" style="4" customWidth="1"/>
    <col min="15363" max="15364" width="3.75" style="4" bestFit="1" customWidth="1"/>
    <col min="15365" max="15368" width="4.75" style="4" bestFit="1" customWidth="1"/>
    <col min="15369" max="15369" width="3.75" style="4" bestFit="1" customWidth="1"/>
    <col min="15370" max="15371" width="4.75" style="4" bestFit="1" customWidth="1"/>
    <col min="15372" max="15372" width="5.75" style="4" bestFit="1" customWidth="1"/>
    <col min="15373" max="15379" width="4.75" style="4" bestFit="1" customWidth="1"/>
    <col min="15380" max="15380" width="3.75" style="4" bestFit="1" customWidth="1"/>
    <col min="15381" max="15617" width="9" style="4"/>
    <col min="15618" max="15618" width="7.25" style="4" customWidth="1"/>
    <col min="15619" max="15620" width="3.75" style="4" bestFit="1" customWidth="1"/>
    <col min="15621" max="15624" width="4.75" style="4" bestFit="1" customWidth="1"/>
    <col min="15625" max="15625" width="3.75" style="4" bestFit="1" customWidth="1"/>
    <col min="15626" max="15627" width="4.75" style="4" bestFit="1" customWidth="1"/>
    <col min="15628" max="15628" width="5.75" style="4" bestFit="1" customWidth="1"/>
    <col min="15629" max="15635" width="4.75" style="4" bestFit="1" customWidth="1"/>
    <col min="15636" max="15636" width="3.75" style="4" bestFit="1" customWidth="1"/>
    <col min="15637" max="15873" width="9" style="4"/>
    <col min="15874" max="15874" width="7.25" style="4" customWidth="1"/>
    <col min="15875" max="15876" width="3.75" style="4" bestFit="1" customWidth="1"/>
    <col min="15877" max="15880" width="4.75" style="4" bestFit="1" customWidth="1"/>
    <col min="15881" max="15881" width="3.75" style="4" bestFit="1" customWidth="1"/>
    <col min="15882" max="15883" width="4.75" style="4" bestFit="1" customWidth="1"/>
    <col min="15884" max="15884" width="5.75" style="4" bestFit="1" customWidth="1"/>
    <col min="15885" max="15891" width="4.75" style="4" bestFit="1" customWidth="1"/>
    <col min="15892" max="15892" width="3.75" style="4" bestFit="1" customWidth="1"/>
    <col min="15893" max="16129" width="9" style="4"/>
    <col min="16130" max="16130" width="7.25" style="4" customWidth="1"/>
    <col min="16131" max="16132" width="3.75" style="4" bestFit="1" customWidth="1"/>
    <col min="16133" max="16136" width="4.75" style="4" bestFit="1" customWidth="1"/>
    <col min="16137" max="16137" width="3.75" style="4" bestFit="1" customWidth="1"/>
    <col min="16138" max="16139" width="4.75" style="4" bestFit="1" customWidth="1"/>
    <col min="16140" max="16140" width="5.75" style="4" bestFit="1" customWidth="1"/>
    <col min="16141" max="16147" width="4.75" style="4" bestFit="1" customWidth="1"/>
    <col min="16148" max="16148" width="3.75" style="4" bestFit="1" customWidth="1"/>
    <col min="16149" max="16384" width="9" style="4"/>
  </cols>
  <sheetData>
    <row r="1" spans="1:24" ht="30">
      <c r="B1" s="90" t="s">
        <v>25</v>
      </c>
      <c r="C1" s="11" t="s">
        <v>2</v>
      </c>
      <c r="D1" s="12" t="s">
        <v>3</v>
      </c>
      <c r="E1" s="12" t="s">
        <v>4</v>
      </c>
      <c r="F1" s="11" t="s">
        <v>26</v>
      </c>
      <c r="G1" s="12" t="s">
        <v>27</v>
      </c>
      <c r="H1" s="11" t="s">
        <v>7</v>
      </c>
      <c r="I1" s="12" t="s">
        <v>8</v>
      </c>
      <c r="J1" s="11" t="s">
        <v>9</v>
      </c>
      <c r="K1" s="12" t="s">
        <v>10</v>
      </c>
      <c r="L1" s="11" t="s">
        <v>28</v>
      </c>
      <c r="M1" s="11" t="s">
        <v>29</v>
      </c>
      <c r="N1" s="11" t="s">
        <v>30</v>
      </c>
      <c r="O1" s="12" t="s">
        <v>31</v>
      </c>
      <c r="P1" s="12" t="s">
        <v>32</v>
      </c>
      <c r="Q1" s="12" t="s">
        <v>33</v>
      </c>
      <c r="R1" s="12" t="s">
        <v>34</v>
      </c>
      <c r="S1" s="12" t="s">
        <v>35</v>
      </c>
      <c r="T1" s="12" t="s">
        <v>36</v>
      </c>
    </row>
    <row r="2" spans="1:24" ht="30">
      <c r="B2" s="90"/>
      <c r="C2" s="11" t="s">
        <v>19</v>
      </c>
      <c r="D2" s="12" t="s">
        <v>19</v>
      </c>
      <c r="E2" s="12" t="s">
        <v>19</v>
      </c>
      <c r="F2" s="11" t="s">
        <v>19</v>
      </c>
      <c r="G2" s="12" t="s">
        <v>19</v>
      </c>
      <c r="H2" s="11" t="s">
        <v>19</v>
      </c>
      <c r="I2" s="12" t="s">
        <v>19</v>
      </c>
      <c r="J2" s="13" t="s">
        <v>37</v>
      </c>
      <c r="K2" s="14" t="s">
        <v>21</v>
      </c>
      <c r="L2" s="13" t="s">
        <v>38</v>
      </c>
      <c r="M2" s="13" t="s">
        <v>39</v>
      </c>
      <c r="N2" s="13" t="s">
        <v>24</v>
      </c>
      <c r="O2" s="14" t="s">
        <v>38</v>
      </c>
      <c r="P2" s="14" t="s">
        <v>39</v>
      </c>
      <c r="Q2" s="14" t="s">
        <v>24</v>
      </c>
      <c r="R2" s="14" t="s">
        <v>24</v>
      </c>
      <c r="S2" s="14" t="s">
        <v>24</v>
      </c>
      <c r="T2" s="14" t="s">
        <v>19</v>
      </c>
    </row>
    <row r="3" spans="1:24">
      <c r="B3" s="7">
        <v>400</v>
      </c>
      <c r="C3" s="8">
        <f>VLOOKUP($B$3,$B$5:$T$28,2,0)</f>
        <v>400</v>
      </c>
      <c r="D3" s="8">
        <f>VLOOKUP($B$3,$B$5:$T$28,3,0)</f>
        <v>110</v>
      </c>
      <c r="E3" s="8">
        <f>VLOOKUP($B$3,$B$5:$T$28,4,0)</f>
        <v>14</v>
      </c>
      <c r="F3" s="8">
        <f>VLOOKUP($B$3,$B$5:$T$28,5,0)</f>
        <v>18</v>
      </c>
      <c r="G3" s="8">
        <f>VLOOKUP($B$3,$B$5:$T$28,6,0)</f>
        <v>9</v>
      </c>
      <c r="H3" s="8">
        <f>VLOOKUP($B$3,$B$5:$T$28,7,0)</f>
        <v>38</v>
      </c>
      <c r="I3" s="8">
        <f>VLOOKUP($B$3,$B$5:$T$28,8,0)</f>
        <v>325</v>
      </c>
      <c r="J3" s="8">
        <f>VLOOKUP($B$3,$B$5:$T$28,9,0)</f>
        <v>91.5</v>
      </c>
      <c r="K3" s="8">
        <f>VLOOKUP($B$3,$B$5:$T$28,10,0)</f>
        <v>71.8</v>
      </c>
      <c r="L3" s="8">
        <f>VLOOKUP($B$3,$B$5:$T$28,11,0)</f>
        <v>20350</v>
      </c>
      <c r="M3" s="8">
        <f>VLOOKUP($B$3,$B$5:$T$28,12,0)</f>
        <v>1020</v>
      </c>
      <c r="N3" s="8">
        <f>VLOOKUP($B$3,$B$5:$T$28,13,0)</f>
        <v>14.9</v>
      </c>
      <c r="O3" s="8">
        <f>VLOOKUP($B$3,$B$5:$T$28,14,0)</f>
        <v>846</v>
      </c>
      <c r="P3" s="8">
        <f>VLOOKUP($B$3,$B$5:$T$28,15,0)</f>
        <v>102</v>
      </c>
      <c r="Q3" s="8">
        <f>VLOOKUP($B$3,$B$5:$T$28,16,0)</f>
        <v>3.04</v>
      </c>
      <c r="R3" s="8">
        <f>VLOOKUP($B$3,$B$5:$T$28,17,0)</f>
        <v>2.65</v>
      </c>
      <c r="S3" s="8">
        <f>VLOOKUP($B$3,$B$5:$T$28,18,0)</f>
        <v>5.1100000000000003</v>
      </c>
      <c r="T3" s="8">
        <f>VLOOKUP($B$3,$B$5:$T$28,19,0)</f>
        <v>240</v>
      </c>
    </row>
    <row r="5" spans="1:24">
      <c r="B5" s="9" t="s">
        <v>40</v>
      </c>
      <c r="C5" s="9">
        <v>30</v>
      </c>
      <c r="D5" s="9">
        <v>15</v>
      </c>
      <c r="E5" s="9">
        <v>4</v>
      </c>
      <c r="F5" s="9">
        <v>4.5</v>
      </c>
      <c r="G5" s="9">
        <v>2</v>
      </c>
      <c r="H5" s="9">
        <v>9</v>
      </c>
      <c r="I5" s="9">
        <v>12</v>
      </c>
      <c r="J5" s="9">
        <v>2.21</v>
      </c>
      <c r="K5" s="9">
        <v>1.74</v>
      </c>
      <c r="L5" s="9">
        <v>2.5299999999999998</v>
      </c>
      <c r="M5" s="9">
        <v>1.69</v>
      </c>
      <c r="N5" s="9">
        <v>1.07</v>
      </c>
      <c r="O5" s="9">
        <v>0.38</v>
      </c>
      <c r="P5" s="9">
        <v>0.39</v>
      </c>
      <c r="Q5" s="9">
        <v>0.42</v>
      </c>
      <c r="R5" s="9">
        <v>0.52</v>
      </c>
      <c r="S5" s="9">
        <v>0.74</v>
      </c>
      <c r="T5" s="9" t="s">
        <v>41</v>
      </c>
    </row>
    <row r="6" spans="1:24">
      <c r="B6" s="9">
        <v>30</v>
      </c>
      <c r="C6" s="9">
        <v>30</v>
      </c>
      <c r="D6" s="9">
        <v>33</v>
      </c>
      <c r="E6" s="9">
        <v>5</v>
      </c>
      <c r="F6" s="9">
        <v>7</v>
      </c>
      <c r="G6" s="9">
        <v>3.5</v>
      </c>
      <c r="H6" s="9">
        <v>14.5</v>
      </c>
      <c r="I6" s="9">
        <v>1</v>
      </c>
      <c r="J6" s="9">
        <v>5.44</v>
      </c>
      <c r="K6" s="9">
        <v>4.2699999999999996</v>
      </c>
      <c r="L6" s="9">
        <v>6.39</v>
      </c>
      <c r="M6" s="9">
        <v>4.26</v>
      </c>
      <c r="N6" s="9">
        <v>1.08</v>
      </c>
      <c r="O6" s="9">
        <v>5.33</v>
      </c>
      <c r="P6" s="9">
        <v>2.68</v>
      </c>
      <c r="Q6" s="9">
        <v>0.99</v>
      </c>
      <c r="R6" s="9">
        <v>1.31</v>
      </c>
      <c r="S6" s="9">
        <v>2.2200000000000002</v>
      </c>
      <c r="T6" s="9" t="s">
        <v>41</v>
      </c>
    </row>
    <row r="7" spans="1:24">
      <c r="B7" s="9" t="s">
        <v>42</v>
      </c>
      <c r="C7" s="9">
        <v>40</v>
      </c>
      <c r="D7" s="9">
        <v>20</v>
      </c>
      <c r="E7" s="9">
        <v>5</v>
      </c>
      <c r="F7" s="9">
        <v>5.5</v>
      </c>
      <c r="G7" s="9">
        <v>2.5</v>
      </c>
      <c r="H7" s="9">
        <v>11</v>
      </c>
      <c r="I7" s="9">
        <v>18</v>
      </c>
      <c r="J7" s="9">
        <v>3.66</v>
      </c>
      <c r="K7" s="9">
        <v>2.87</v>
      </c>
      <c r="L7" s="9">
        <v>7.58</v>
      </c>
      <c r="M7" s="9">
        <v>3.79</v>
      </c>
      <c r="N7" s="9">
        <v>1.44</v>
      </c>
      <c r="O7" s="9">
        <v>1.1399999999999999</v>
      </c>
      <c r="P7" s="9">
        <v>0.86</v>
      </c>
      <c r="Q7" s="9">
        <v>0.56000000000000005</v>
      </c>
      <c r="R7" s="9">
        <v>0.67</v>
      </c>
      <c r="S7" s="9">
        <v>1.01</v>
      </c>
      <c r="T7" s="9" t="s">
        <v>41</v>
      </c>
    </row>
    <row r="8" spans="1:24">
      <c r="B8" s="9">
        <v>40</v>
      </c>
      <c r="C8" s="9">
        <v>40</v>
      </c>
      <c r="D8" s="9">
        <v>35</v>
      </c>
      <c r="E8" s="9">
        <v>5</v>
      </c>
      <c r="F8" s="9">
        <v>7</v>
      </c>
      <c r="G8" s="9">
        <v>3.5</v>
      </c>
      <c r="H8" s="9">
        <v>14.5</v>
      </c>
      <c r="I8" s="9">
        <v>11</v>
      </c>
      <c r="J8" s="9">
        <v>6.21</v>
      </c>
      <c r="K8" s="9">
        <v>4.87</v>
      </c>
      <c r="L8" s="9">
        <v>14.1</v>
      </c>
      <c r="M8" s="9">
        <v>7.05</v>
      </c>
      <c r="N8" s="9">
        <v>1.5</v>
      </c>
      <c r="O8" s="9">
        <v>6.68</v>
      </c>
      <c r="P8" s="9">
        <v>3.08</v>
      </c>
      <c r="Q8" s="9">
        <v>1.04</v>
      </c>
      <c r="R8" s="9">
        <v>1.33</v>
      </c>
      <c r="S8" s="9">
        <v>2.3199999999999998</v>
      </c>
      <c r="T8" s="9" t="s">
        <v>41</v>
      </c>
    </row>
    <row r="9" spans="1:24">
      <c r="B9" s="9" t="s">
        <v>43</v>
      </c>
      <c r="C9" s="9">
        <v>50</v>
      </c>
      <c r="D9" s="9">
        <v>25</v>
      </c>
      <c r="E9" s="9">
        <v>5</v>
      </c>
      <c r="F9" s="9">
        <v>6</v>
      </c>
      <c r="G9" s="9">
        <v>3</v>
      </c>
      <c r="H9" s="9">
        <v>12.5</v>
      </c>
      <c r="I9" s="9">
        <v>25</v>
      </c>
      <c r="J9" s="9">
        <v>4.92</v>
      </c>
      <c r="K9" s="9">
        <v>3.86</v>
      </c>
      <c r="L9" s="9">
        <v>16.8</v>
      </c>
      <c r="M9" s="9">
        <v>6.73</v>
      </c>
      <c r="N9" s="9">
        <v>1.85</v>
      </c>
      <c r="O9" s="9">
        <v>2.4900000000000002</v>
      </c>
      <c r="P9" s="9">
        <v>1.48</v>
      </c>
      <c r="Q9" s="9">
        <v>0.71</v>
      </c>
      <c r="R9" s="9">
        <v>0.81</v>
      </c>
      <c r="S9" s="9">
        <v>1.34</v>
      </c>
      <c r="T9" s="9" t="s">
        <v>41</v>
      </c>
      <c r="W9" s="4" t="s">
        <v>119</v>
      </c>
      <c r="X9" s="4" t="s">
        <v>122</v>
      </c>
    </row>
    <row r="10" spans="1:24">
      <c r="A10" s="4">
        <v>1</v>
      </c>
      <c r="B10" s="9">
        <v>50</v>
      </c>
      <c r="C10" s="9">
        <v>50</v>
      </c>
      <c r="D10" s="9">
        <v>38</v>
      </c>
      <c r="E10" s="9">
        <v>5</v>
      </c>
      <c r="F10" s="9">
        <v>7</v>
      </c>
      <c r="G10" s="9">
        <v>3.5</v>
      </c>
      <c r="H10" s="9">
        <v>15</v>
      </c>
      <c r="I10" s="9">
        <v>20</v>
      </c>
      <c r="J10" s="9">
        <v>7.12</v>
      </c>
      <c r="K10" s="9">
        <v>5.59</v>
      </c>
      <c r="L10" s="9">
        <v>26.4</v>
      </c>
      <c r="M10" s="9">
        <v>10.6</v>
      </c>
      <c r="N10" s="9">
        <v>1.92</v>
      </c>
      <c r="O10" s="9">
        <v>9.1199999999999992</v>
      </c>
      <c r="P10" s="9">
        <v>3.75</v>
      </c>
      <c r="Q10" s="9">
        <v>1.1299999999999999</v>
      </c>
      <c r="R10" s="9">
        <v>1.37</v>
      </c>
      <c r="S10" s="9">
        <v>2.4700000000000002</v>
      </c>
      <c r="T10" s="9">
        <v>4</v>
      </c>
      <c r="U10" s="4">
        <v>1</v>
      </c>
      <c r="W10" s="4">
        <f>IF(J10&gt;MAX('BARCING-Design'!$B$11:$B$12),U10,"")</f>
        <v>1</v>
      </c>
      <c r="X10" s="4">
        <f>IF((J10*2)&gt;MAX('BARCING-Design'!$B$11:$B$12),U10,"")</f>
        <v>1</v>
      </c>
    </row>
    <row r="11" spans="1:24">
      <c r="A11" s="4">
        <v>2</v>
      </c>
      <c r="B11" s="9">
        <v>60</v>
      </c>
      <c r="C11" s="9">
        <v>60</v>
      </c>
      <c r="D11" s="9">
        <v>30</v>
      </c>
      <c r="E11" s="9">
        <v>6</v>
      </c>
      <c r="F11" s="9">
        <v>6</v>
      </c>
      <c r="G11" s="9">
        <v>3</v>
      </c>
      <c r="H11" s="9">
        <v>12.5</v>
      </c>
      <c r="I11" s="9">
        <v>35</v>
      </c>
      <c r="J11" s="9">
        <v>6.46</v>
      </c>
      <c r="K11" s="9">
        <v>5.07</v>
      </c>
      <c r="L11" s="9">
        <v>31.6</v>
      </c>
      <c r="M11" s="9">
        <v>10.5</v>
      </c>
      <c r="N11" s="9">
        <v>2.21</v>
      </c>
      <c r="O11" s="9">
        <v>4.51</v>
      </c>
      <c r="P11" s="9">
        <v>2.16</v>
      </c>
      <c r="Q11" s="9">
        <v>0.84</v>
      </c>
      <c r="R11" s="9">
        <v>0.91</v>
      </c>
      <c r="S11" s="9">
        <v>1.5</v>
      </c>
      <c r="T11" s="9" t="s">
        <v>41</v>
      </c>
      <c r="U11" s="4">
        <v>2</v>
      </c>
      <c r="W11" s="4">
        <f>IF(J11&gt;MAX('BARCING-Design'!$B$11:$B$12),U11,"")</f>
        <v>2</v>
      </c>
      <c r="X11" s="4">
        <f>IF((J11*2)&gt;MAX('BARCING-Design'!$B$11:$B$12),U11,"")</f>
        <v>2</v>
      </c>
    </row>
    <row r="12" spans="1:24">
      <c r="A12" s="4">
        <v>3</v>
      </c>
      <c r="B12" s="9">
        <v>65</v>
      </c>
      <c r="C12" s="9">
        <v>65</v>
      </c>
      <c r="D12" s="9">
        <v>42</v>
      </c>
      <c r="E12" s="9">
        <v>5.5</v>
      </c>
      <c r="F12" s="9">
        <v>7.5</v>
      </c>
      <c r="G12" s="9">
        <v>4</v>
      </c>
      <c r="H12" s="9">
        <v>16</v>
      </c>
      <c r="I12" s="9">
        <v>33</v>
      </c>
      <c r="J12" s="9">
        <v>9.0299999999999994</v>
      </c>
      <c r="K12" s="9">
        <v>7.09</v>
      </c>
      <c r="L12" s="9">
        <v>57.5</v>
      </c>
      <c r="M12" s="9">
        <v>17.7</v>
      </c>
      <c r="N12" s="9">
        <v>2.52</v>
      </c>
      <c r="O12" s="9">
        <v>14.1</v>
      </c>
      <c r="P12" s="9">
        <v>5.07</v>
      </c>
      <c r="Q12" s="9">
        <v>1.25</v>
      </c>
      <c r="R12" s="9">
        <v>1.42</v>
      </c>
      <c r="S12" s="9">
        <v>2.6</v>
      </c>
      <c r="T12" s="9">
        <v>16</v>
      </c>
      <c r="U12" s="4">
        <v>3</v>
      </c>
      <c r="W12" s="4">
        <f>IF(J12&gt;MAX('BARCING-Design'!$B$11:$B$12),U12,"")</f>
        <v>3</v>
      </c>
      <c r="X12" s="4">
        <f>IF((J12*2)&gt;MAX('BARCING-Design'!$B$11:$B$12),U12,"")</f>
        <v>3</v>
      </c>
    </row>
    <row r="13" spans="1:24">
      <c r="A13" s="4">
        <v>4</v>
      </c>
      <c r="B13" s="9">
        <v>80</v>
      </c>
      <c r="C13" s="9">
        <v>80</v>
      </c>
      <c r="D13" s="9">
        <v>45</v>
      </c>
      <c r="E13" s="9">
        <v>6</v>
      </c>
      <c r="F13" s="9">
        <v>8</v>
      </c>
      <c r="G13" s="9">
        <v>4</v>
      </c>
      <c r="H13" s="9">
        <v>17</v>
      </c>
      <c r="I13" s="9">
        <v>47</v>
      </c>
      <c r="J13" s="9">
        <v>11</v>
      </c>
      <c r="K13" s="9">
        <v>8.64</v>
      </c>
      <c r="L13" s="9">
        <v>106</v>
      </c>
      <c r="M13" s="9">
        <v>26.5</v>
      </c>
      <c r="N13" s="9">
        <v>3.1</v>
      </c>
      <c r="O13" s="9">
        <v>19.399999999999999</v>
      </c>
      <c r="P13" s="9">
        <v>6.36</v>
      </c>
      <c r="Q13" s="9">
        <v>1.33</v>
      </c>
      <c r="R13" s="9">
        <v>1.45</v>
      </c>
      <c r="S13" s="9">
        <v>2.67</v>
      </c>
      <c r="T13" s="9">
        <v>28</v>
      </c>
      <c r="U13" s="4">
        <v>4</v>
      </c>
      <c r="W13" s="4">
        <f>IF(J13&gt;MAX('BARCING-Design'!$B$11:$B$12),U13,"")</f>
        <v>4</v>
      </c>
      <c r="X13" s="4">
        <f>IF((J13*2)&gt;MAX('BARCING-Design'!$B$11:$B$12),U13,"")</f>
        <v>4</v>
      </c>
    </row>
    <row r="14" spans="1:24">
      <c r="A14" s="4">
        <v>5</v>
      </c>
      <c r="B14" s="9">
        <v>100</v>
      </c>
      <c r="C14" s="9">
        <v>100</v>
      </c>
      <c r="D14" s="9">
        <v>50</v>
      </c>
      <c r="E14" s="9">
        <v>6</v>
      </c>
      <c r="F14" s="9">
        <v>8.5</v>
      </c>
      <c r="G14" s="9">
        <v>4.5</v>
      </c>
      <c r="H14" s="9">
        <v>18</v>
      </c>
      <c r="I14" s="9">
        <v>64</v>
      </c>
      <c r="J14" s="9">
        <v>13.5</v>
      </c>
      <c r="K14" s="9">
        <v>10.6</v>
      </c>
      <c r="L14" s="9">
        <v>206</v>
      </c>
      <c r="M14" s="9">
        <v>41.2</v>
      </c>
      <c r="N14" s="9">
        <v>3.91</v>
      </c>
      <c r="O14" s="9">
        <v>29.3</v>
      </c>
      <c r="P14" s="9">
        <v>8.49</v>
      </c>
      <c r="Q14" s="9">
        <v>1.47</v>
      </c>
      <c r="R14" s="9">
        <v>1.55</v>
      </c>
      <c r="S14" s="9">
        <v>2.93</v>
      </c>
      <c r="T14" s="9">
        <v>42</v>
      </c>
      <c r="U14" s="4">
        <v>5</v>
      </c>
      <c r="W14" s="4">
        <f>IF(J14&gt;MAX('BARCING-Design'!$B$11:$B$12),U14,"")</f>
        <v>5</v>
      </c>
      <c r="X14" s="4">
        <f>IF((J14*2)&gt;MAX('BARCING-Design'!$B$11:$B$12),U14,"")</f>
        <v>5</v>
      </c>
    </row>
    <row r="15" spans="1:24">
      <c r="A15" s="4">
        <v>6</v>
      </c>
      <c r="B15" s="9">
        <v>120</v>
      </c>
      <c r="C15" s="9">
        <v>120</v>
      </c>
      <c r="D15" s="9">
        <v>55</v>
      </c>
      <c r="E15" s="9">
        <v>7</v>
      </c>
      <c r="F15" s="9">
        <v>9</v>
      </c>
      <c r="G15" s="9">
        <v>4.5</v>
      </c>
      <c r="H15" s="9">
        <v>19</v>
      </c>
      <c r="I15" s="9">
        <v>82</v>
      </c>
      <c r="J15" s="9">
        <v>17</v>
      </c>
      <c r="K15" s="9">
        <v>13.4</v>
      </c>
      <c r="L15" s="9">
        <v>364</v>
      </c>
      <c r="M15" s="9">
        <v>60.7</v>
      </c>
      <c r="N15" s="9">
        <v>4.62</v>
      </c>
      <c r="O15" s="9">
        <v>43.2</v>
      </c>
      <c r="P15" s="9">
        <v>11.1</v>
      </c>
      <c r="Q15" s="9">
        <v>1.59</v>
      </c>
      <c r="R15" s="9">
        <v>1.6</v>
      </c>
      <c r="S15" s="9">
        <v>3.03</v>
      </c>
      <c r="T15" s="9">
        <v>56</v>
      </c>
      <c r="U15" s="4">
        <v>6</v>
      </c>
      <c r="W15" s="4">
        <f>IF(J15&gt;MAX('BARCING-Design'!$B$11:$B$12),U15,"")</f>
        <v>6</v>
      </c>
      <c r="X15" s="4">
        <f>IF((J15*2)&gt;MAX('BARCING-Design'!$B$11:$B$12),U15,"")</f>
        <v>6</v>
      </c>
    </row>
    <row r="16" spans="1:24">
      <c r="A16" s="4">
        <v>7</v>
      </c>
      <c r="B16" s="9">
        <v>140</v>
      </c>
      <c r="C16" s="9">
        <v>140</v>
      </c>
      <c r="D16" s="9">
        <v>60</v>
      </c>
      <c r="E16" s="9">
        <v>7</v>
      </c>
      <c r="F16" s="9">
        <v>10</v>
      </c>
      <c r="G16" s="9">
        <v>5</v>
      </c>
      <c r="H16" s="9">
        <v>21</v>
      </c>
      <c r="I16" s="9">
        <v>97</v>
      </c>
      <c r="J16" s="9">
        <v>20.399999999999999</v>
      </c>
      <c r="K16" s="9">
        <v>16</v>
      </c>
      <c r="L16" s="9">
        <v>605</v>
      </c>
      <c r="M16" s="9">
        <v>86.4</v>
      </c>
      <c r="N16" s="9">
        <v>5.45</v>
      </c>
      <c r="O16" s="9">
        <v>62.7</v>
      </c>
      <c r="P16" s="9">
        <v>14.8</v>
      </c>
      <c r="Q16" s="9">
        <v>1.75</v>
      </c>
      <c r="R16" s="9">
        <v>1.75</v>
      </c>
      <c r="S16" s="9">
        <v>3.37</v>
      </c>
      <c r="T16" s="9">
        <v>70</v>
      </c>
      <c r="U16" s="4">
        <v>7</v>
      </c>
      <c r="W16" s="4">
        <f>IF(J16&gt;MAX('BARCING-Design'!$B$11:$B$12),U16,"")</f>
        <v>7</v>
      </c>
      <c r="X16" s="4">
        <f>IF((J16*2)&gt;MAX('BARCING-Design'!$B$11:$B$12),U16,"")</f>
        <v>7</v>
      </c>
    </row>
    <row r="17" spans="1:24">
      <c r="A17" s="4">
        <v>8</v>
      </c>
      <c r="B17" s="9">
        <v>160</v>
      </c>
      <c r="C17" s="9">
        <v>160</v>
      </c>
      <c r="D17" s="9">
        <v>65</v>
      </c>
      <c r="E17" s="9">
        <v>7.5</v>
      </c>
      <c r="F17" s="9">
        <v>10.5</v>
      </c>
      <c r="G17" s="9">
        <v>5.5</v>
      </c>
      <c r="H17" s="9">
        <v>22.5</v>
      </c>
      <c r="I17" s="9">
        <v>116</v>
      </c>
      <c r="J17" s="9">
        <v>24</v>
      </c>
      <c r="K17" s="9">
        <v>18.8</v>
      </c>
      <c r="L17" s="9">
        <v>925</v>
      </c>
      <c r="M17" s="9">
        <v>116</v>
      </c>
      <c r="N17" s="9">
        <v>6.21</v>
      </c>
      <c r="O17" s="9">
        <v>85.3</v>
      </c>
      <c r="P17" s="9">
        <v>18.3</v>
      </c>
      <c r="Q17" s="9">
        <v>1.89</v>
      </c>
      <c r="R17" s="9">
        <v>1.84</v>
      </c>
      <c r="S17" s="9">
        <v>3.56</v>
      </c>
      <c r="T17" s="9">
        <v>82</v>
      </c>
      <c r="U17" s="4">
        <v>8</v>
      </c>
      <c r="W17" s="4">
        <f>IF(J17&gt;MAX('BARCING-Design'!$B$11:$B$12),U17,"")</f>
        <v>8</v>
      </c>
      <c r="X17" s="4">
        <f>IF((J17*2)&gt;MAX('BARCING-Design'!$B$11:$B$12),U17,"")</f>
        <v>8</v>
      </c>
    </row>
    <row r="18" spans="1:24">
      <c r="A18" s="4">
        <v>9</v>
      </c>
      <c r="B18" s="9">
        <v>180</v>
      </c>
      <c r="C18" s="9">
        <v>180</v>
      </c>
      <c r="D18" s="9">
        <v>70</v>
      </c>
      <c r="E18" s="9">
        <v>8</v>
      </c>
      <c r="F18" s="9">
        <v>11</v>
      </c>
      <c r="G18" s="9">
        <v>5.5</v>
      </c>
      <c r="H18" s="9">
        <v>23.5</v>
      </c>
      <c r="I18" s="9">
        <v>133</v>
      </c>
      <c r="J18" s="9">
        <v>28</v>
      </c>
      <c r="K18" s="9">
        <v>22</v>
      </c>
      <c r="L18" s="9">
        <v>1350</v>
      </c>
      <c r="M18" s="9">
        <v>150</v>
      </c>
      <c r="N18" s="9">
        <v>6.95</v>
      </c>
      <c r="O18" s="9">
        <v>114</v>
      </c>
      <c r="P18" s="9">
        <v>22.4</v>
      </c>
      <c r="Q18" s="9">
        <v>2.02</v>
      </c>
      <c r="R18" s="9">
        <v>1.92</v>
      </c>
      <c r="S18" s="9">
        <v>3.75</v>
      </c>
      <c r="T18" s="9">
        <v>96</v>
      </c>
      <c r="U18" s="4">
        <v>9</v>
      </c>
      <c r="W18" s="4">
        <f>IF(J18&gt;MAX('BARCING-Design'!$B$11:$B$12),U18,"")</f>
        <v>9</v>
      </c>
      <c r="X18" s="4">
        <f>IF((J18*2)&gt;MAX('BARCING-Design'!$B$11:$B$12),U18,"")</f>
        <v>9</v>
      </c>
    </row>
    <row r="19" spans="1:24">
      <c r="A19" s="4">
        <v>10</v>
      </c>
      <c r="B19" s="9">
        <v>200</v>
      </c>
      <c r="C19" s="9">
        <v>200</v>
      </c>
      <c r="D19" s="9">
        <v>75</v>
      </c>
      <c r="E19" s="9">
        <v>8.5</v>
      </c>
      <c r="F19" s="9">
        <v>11.5</v>
      </c>
      <c r="G19" s="9">
        <v>6</v>
      </c>
      <c r="H19" s="9">
        <v>24.5</v>
      </c>
      <c r="I19" s="9">
        <v>151</v>
      </c>
      <c r="J19" s="9">
        <v>32.200000000000003</v>
      </c>
      <c r="K19" s="9">
        <v>25.3</v>
      </c>
      <c r="L19" s="9">
        <v>1910</v>
      </c>
      <c r="M19" s="9">
        <v>191</v>
      </c>
      <c r="N19" s="9">
        <v>7.7</v>
      </c>
      <c r="O19" s="9">
        <v>148</v>
      </c>
      <c r="P19" s="9">
        <v>27</v>
      </c>
      <c r="Q19" s="9">
        <v>2.14</v>
      </c>
      <c r="R19" s="9">
        <v>2.0099999999999998</v>
      </c>
      <c r="S19" s="9">
        <v>3.94</v>
      </c>
      <c r="T19" s="9">
        <v>108</v>
      </c>
      <c r="U19" s="4">
        <v>10</v>
      </c>
      <c r="W19" s="4">
        <f>IF(J19&gt;MAX('BARCING-Design'!$B$11:$B$12),U19,"")</f>
        <v>10</v>
      </c>
      <c r="X19" s="4">
        <f>IF((J19*2)&gt;MAX('BARCING-Design'!$B$11:$B$12),U19,"")</f>
        <v>10</v>
      </c>
    </row>
    <row r="20" spans="1:24">
      <c r="A20" s="4">
        <v>11</v>
      </c>
      <c r="B20" s="9">
        <v>220</v>
      </c>
      <c r="C20" s="9">
        <v>220</v>
      </c>
      <c r="D20" s="9">
        <v>80</v>
      </c>
      <c r="E20" s="9">
        <v>9</v>
      </c>
      <c r="F20" s="9">
        <v>12.5</v>
      </c>
      <c r="G20" s="9">
        <v>6.5</v>
      </c>
      <c r="H20" s="9">
        <v>26.5</v>
      </c>
      <c r="I20" s="9">
        <v>166</v>
      </c>
      <c r="J20" s="9">
        <v>37.4</v>
      </c>
      <c r="K20" s="9">
        <v>29.4</v>
      </c>
      <c r="L20" s="9">
        <v>26900</v>
      </c>
      <c r="M20" s="9">
        <v>245</v>
      </c>
      <c r="N20" s="9">
        <v>8.48</v>
      </c>
      <c r="O20" s="9">
        <v>197</v>
      </c>
      <c r="P20" s="9">
        <v>33.6</v>
      </c>
      <c r="Q20" s="9">
        <v>2.2999999999999998</v>
      </c>
      <c r="R20" s="9">
        <v>2.14</v>
      </c>
      <c r="S20" s="9">
        <v>4.2</v>
      </c>
      <c r="T20" s="9">
        <v>122</v>
      </c>
      <c r="U20" s="4">
        <v>11</v>
      </c>
      <c r="W20" s="4">
        <f>IF(J20&gt;MAX('BARCING-Design'!$B$11:$B$12),U20,"")</f>
        <v>11</v>
      </c>
      <c r="X20" s="4">
        <f>IF((J20*2)&gt;MAX('BARCING-Design'!$B$11:$B$12),U20,"")</f>
        <v>11</v>
      </c>
    </row>
    <row r="21" spans="1:24">
      <c r="A21" s="4">
        <v>12</v>
      </c>
      <c r="B21" s="9">
        <v>240</v>
      </c>
      <c r="C21" s="9">
        <v>240</v>
      </c>
      <c r="D21" s="9">
        <v>85</v>
      </c>
      <c r="E21" s="9">
        <v>9.5</v>
      </c>
      <c r="F21" s="9">
        <v>13</v>
      </c>
      <c r="G21" s="9">
        <v>6.5</v>
      </c>
      <c r="H21" s="9">
        <v>28</v>
      </c>
      <c r="I21" s="9">
        <v>185</v>
      </c>
      <c r="J21" s="9">
        <v>42.3</v>
      </c>
      <c r="K21" s="9">
        <v>33.200000000000003</v>
      </c>
      <c r="L21" s="9">
        <v>3600</v>
      </c>
      <c r="M21" s="9">
        <v>300</v>
      </c>
      <c r="N21" s="9">
        <v>9.2200000000000006</v>
      </c>
      <c r="O21" s="9">
        <v>248</v>
      </c>
      <c r="P21" s="9">
        <v>39.6</v>
      </c>
      <c r="Q21" s="9">
        <v>2.42</v>
      </c>
      <c r="R21" s="9">
        <v>2.23</v>
      </c>
      <c r="S21" s="9">
        <v>4.3899999999999997</v>
      </c>
      <c r="T21" s="9">
        <v>134</v>
      </c>
      <c r="U21" s="4">
        <v>12</v>
      </c>
      <c r="W21" s="4">
        <f>IF(J21&gt;MAX('BARCING-Design'!$B$11:$B$12),U21,"")</f>
        <v>12</v>
      </c>
      <c r="X21" s="4">
        <f>IF((J21*2)&gt;MAX('BARCING-Design'!$B$11:$B$12),U21,"")</f>
        <v>12</v>
      </c>
    </row>
    <row r="22" spans="1:24">
      <c r="A22" s="4">
        <v>13</v>
      </c>
      <c r="B22" s="9">
        <v>260</v>
      </c>
      <c r="C22" s="9">
        <v>260</v>
      </c>
      <c r="D22" s="9">
        <v>90</v>
      </c>
      <c r="E22" s="9">
        <v>10</v>
      </c>
      <c r="F22" s="9">
        <v>14</v>
      </c>
      <c r="G22" s="9">
        <v>7</v>
      </c>
      <c r="H22" s="9">
        <v>30</v>
      </c>
      <c r="I22" s="9">
        <v>201</v>
      </c>
      <c r="J22" s="9">
        <v>48.3</v>
      </c>
      <c r="K22" s="9">
        <v>37.9</v>
      </c>
      <c r="L22" s="9">
        <v>4820</v>
      </c>
      <c r="M22" s="9">
        <v>371</v>
      </c>
      <c r="N22" s="9">
        <v>9.99</v>
      </c>
      <c r="O22" s="9">
        <v>317</v>
      </c>
      <c r="P22" s="9">
        <v>47.7</v>
      </c>
      <c r="Q22" s="9">
        <v>2.56</v>
      </c>
      <c r="R22" s="9">
        <v>2.36</v>
      </c>
      <c r="S22" s="9">
        <v>4.66</v>
      </c>
      <c r="T22" s="9">
        <v>146</v>
      </c>
      <c r="U22" s="4">
        <v>13</v>
      </c>
      <c r="W22" s="4">
        <f>IF(J22&gt;MAX('BARCING-Design'!$B$11:$B$12),U22,"")</f>
        <v>13</v>
      </c>
      <c r="X22" s="4">
        <f>IF((J22*2)&gt;MAX('BARCING-Design'!$B$11:$B$12),U22,"")</f>
        <v>13</v>
      </c>
    </row>
    <row r="23" spans="1:24">
      <c r="A23" s="4">
        <v>14</v>
      </c>
      <c r="B23" s="9">
        <v>280</v>
      </c>
      <c r="C23" s="9">
        <v>280</v>
      </c>
      <c r="D23" s="9">
        <v>95</v>
      </c>
      <c r="E23" s="9">
        <v>10</v>
      </c>
      <c r="F23" s="9">
        <v>15</v>
      </c>
      <c r="G23" s="9">
        <v>7.5</v>
      </c>
      <c r="H23" s="9">
        <v>32</v>
      </c>
      <c r="I23" s="9">
        <v>216</v>
      </c>
      <c r="J23" s="9">
        <v>53.3</v>
      </c>
      <c r="K23" s="9">
        <v>41.8</v>
      </c>
      <c r="L23" s="9">
        <v>6280</v>
      </c>
      <c r="M23" s="9">
        <v>448</v>
      </c>
      <c r="N23" s="9">
        <v>10.9</v>
      </c>
      <c r="O23" s="9">
        <v>399</v>
      </c>
      <c r="P23" s="9">
        <v>57.2</v>
      </c>
      <c r="Q23" s="9">
        <v>2.74</v>
      </c>
      <c r="R23" s="9">
        <v>2.5299999999999998</v>
      </c>
      <c r="S23" s="9">
        <v>5.0199999999999996</v>
      </c>
      <c r="T23" s="9">
        <v>160</v>
      </c>
      <c r="U23" s="4">
        <v>14</v>
      </c>
      <c r="W23" s="4">
        <f>IF(J23&gt;MAX('BARCING-Design'!$B$11:$B$12),U23,"")</f>
        <v>14</v>
      </c>
      <c r="X23" s="4">
        <f>IF((J23*2)&gt;MAX('BARCING-Design'!$B$11:$B$12),U23,"")</f>
        <v>14</v>
      </c>
    </row>
    <row r="24" spans="1:24">
      <c r="A24" s="4">
        <v>15</v>
      </c>
      <c r="B24" s="9">
        <v>300</v>
      </c>
      <c r="C24" s="9">
        <v>300</v>
      </c>
      <c r="D24" s="9">
        <v>100</v>
      </c>
      <c r="E24" s="9">
        <v>10</v>
      </c>
      <c r="F24" s="9">
        <v>16</v>
      </c>
      <c r="G24" s="9">
        <v>8</v>
      </c>
      <c r="H24" s="9">
        <v>34</v>
      </c>
      <c r="I24" s="9">
        <v>232</v>
      </c>
      <c r="J24" s="9">
        <v>58.8</v>
      </c>
      <c r="K24" s="9">
        <v>46.2</v>
      </c>
      <c r="L24" s="9">
        <v>8030</v>
      </c>
      <c r="M24" s="9">
        <v>535</v>
      </c>
      <c r="N24" s="9">
        <v>11.7</v>
      </c>
      <c r="O24" s="9">
        <v>495</v>
      </c>
      <c r="P24" s="9">
        <v>67.8</v>
      </c>
      <c r="Q24" s="9">
        <v>2.9</v>
      </c>
      <c r="R24" s="9">
        <v>2.7</v>
      </c>
      <c r="S24" s="9">
        <v>5.41</v>
      </c>
      <c r="T24" s="9">
        <v>174</v>
      </c>
      <c r="U24" s="4">
        <v>15</v>
      </c>
      <c r="W24" s="4">
        <f>IF(J24&gt;MAX('BARCING-Design'!$B$11:$B$12),U24,"")</f>
        <v>15</v>
      </c>
      <c r="X24" s="4">
        <f>IF((J24*2)&gt;MAX('BARCING-Design'!$B$11:$B$12),U24,"")</f>
        <v>15</v>
      </c>
    </row>
    <row r="25" spans="1:24">
      <c r="A25" s="4">
        <v>16</v>
      </c>
      <c r="B25" s="9">
        <v>320</v>
      </c>
      <c r="C25" s="9">
        <v>320</v>
      </c>
      <c r="D25" s="9">
        <v>100</v>
      </c>
      <c r="E25" s="9">
        <v>14</v>
      </c>
      <c r="F25" s="9">
        <v>17.5</v>
      </c>
      <c r="G25" s="9">
        <v>8.75</v>
      </c>
      <c r="H25" s="9">
        <v>37</v>
      </c>
      <c r="I25" s="9">
        <v>247</v>
      </c>
      <c r="J25" s="9">
        <v>75.8</v>
      </c>
      <c r="K25" s="9">
        <v>59.5</v>
      </c>
      <c r="L25" s="9">
        <v>10870</v>
      </c>
      <c r="M25" s="9">
        <v>679</v>
      </c>
      <c r="N25" s="9">
        <v>12.1</v>
      </c>
      <c r="O25" s="9">
        <v>597</v>
      </c>
      <c r="P25" s="9">
        <v>80.599999999999994</v>
      </c>
      <c r="Q25" s="9">
        <v>2.81</v>
      </c>
      <c r="R25" s="9">
        <v>2.6</v>
      </c>
      <c r="S25" s="9">
        <v>4.82</v>
      </c>
      <c r="T25" s="9">
        <v>182</v>
      </c>
      <c r="U25" s="4">
        <v>16</v>
      </c>
      <c r="W25" s="4">
        <f>IF(J25&gt;MAX('BARCING-Design'!$B$11:$B$12),U25,"")</f>
        <v>16</v>
      </c>
      <c r="X25" s="4">
        <f>IF((J25*2)&gt;MAX('BARCING-Design'!$B$11:$B$12),U25,"")</f>
        <v>16</v>
      </c>
    </row>
    <row r="26" spans="1:24">
      <c r="A26" s="4">
        <v>17</v>
      </c>
      <c r="B26" s="9">
        <v>350</v>
      </c>
      <c r="C26" s="9">
        <v>350</v>
      </c>
      <c r="D26" s="9">
        <v>100</v>
      </c>
      <c r="E26" s="9">
        <v>14</v>
      </c>
      <c r="F26" s="9">
        <v>16</v>
      </c>
      <c r="G26" s="9">
        <v>8</v>
      </c>
      <c r="H26" s="9">
        <v>34</v>
      </c>
      <c r="I26" s="9">
        <v>283</v>
      </c>
      <c r="J26" s="9">
        <v>77.3</v>
      </c>
      <c r="K26" s="9">
        <v>60.6</v>
      </c>
      <c r="L26" s="9">
        <v>12840</v>
      </c>
      <c r="M26" s="9">
        <v>734</v>
      </c>
      <c r="N26" s="9">
        <v>12.9</v>
      </c>
      <c r="O26" s="9">
        <v>570</v>
      </c>
      <c r="P26" s="9">
        <v>75</v>
      </c>
      <c r="Q26" s="9">
        <v>2.72</v>
      </c>
      <c r="R26" s="9">
        <v>2.4</v>
      </c>
      <c r="S26" s="9">
        <v>4.45</v>
      </c>
      <c r="T26" s="9">
        <v>204</v>
      </c>
      <c r="U26" s="4">
        <v>17</v>
      </c>
      <c r="W26" s="4">
        <f>IF(J26&gt;MAX('BARCING-Design'!$B$11:$B$12),U26,"")</f>
        <v>17</v>
      </c>
      <c r="X26" s="4">
        <f>IF((J26*2)&gt;MAX('BARCING-Design'!$B$11:$B$12),U26,"")</f>
        <v>17</v>
      </c>
    </row>
    <row r="27" spans="1:24">
      <c r="A27" s="4">
        <v>18</v>
      </c>
      <c r="B27" s="9">
        <v>380</v>
      </c>
      <c r="C27" s="9">
        <v>380</v>
      </c>
      <c r="D27" s="9">
        <v>102</v>
      </c>
      <c r="E27" s="9">
        <v>13.5</v>
      </c>
      <c r="F27" s="9">
        <v>16</v>
      </c>
      <c r="G27" s="9">
        <v>8</v>
      </c>
      <c r="H27" s="9">
        <v>33.5</v>
      </c>
      <c r="I27" s="9">
        <v>313</v>
      </c>
      <c r="J27" s="9">
        <v>80.400000000000006</v>
      </c>
      <c r="K27" s="9">
        <v>63.1</v>
      </c>
      <c r="L27" s="9">
        <v>15760</v>
      </c>
      <c r="M27" s="9">
        <v>829</v>
      </c>
      <c r="N27" s="9">
        <v>14</v>
      </c>
      <c r="O27" s="9">
        <v>615</v>
      </c>
      <c r="P27" s="9">
        <v>78.7</v>
      </c>
      <c r="Q27" s="9">
        <v>2.77</v>
      </c>
      <c r="R27" s="9">
        <v>2.38</v>
      </c>
      <c r="S27" s="9">
        <v>4.58</v>
      </c>
      <c r="T27" s="9">
        <v>227</v>
      </c>
      <c r="U27" s="4">
        <v>18</v>
      </c>
      <c r="W27" s="4">
        <f>IF(J27&gt;MAX('BARCING-Design'!$B$11:$B$12),U27,"")</f>
        <v>18</v>
      </c>
      <c r="X27" s="4">
        <f>IF((J27*2)&gt;MAX('BARCING-Design'!$B$11:$B$12),U27,"")</f>
        <v>18</v>
      </c>
    </row>
    <row r="28" spans="1:24">
      <c r="A28" s="4">
        <v>19</v>
      </c>
      <c r="B28" s="9">
        <v>400</v>
      </c>
      <c r="C28" s="9">
        <v>400</v>
      </c>
      <c r="D28" s="9">
        <v>110</v>
      </c>
      <c r="E28" s="9">
        <v>14</v>
      </c>
      <c r="F28" s="9">
        <v>18</v>
      </c>
      <c r="G28" s="9">
        <v>9</v>
      </c>
      <c r="H28" s="9">
        <v>38</v>
      </c>
      <c r="I28" s="9">
        <v>325</v>
      </c>
      <c r="J28" s="9">
        <v>91.5</v>
      </c>
      <c r="K28" s="9">
        <v>71.8</v>
      </c>
      <c r="L28" s="9">
        <v>20350</v>
      </c>
      <c r="M28" s="9">
        <v>1020</v>
      </c>
      <c r="N28" s="9">
        <v>14.9</v>
      </c>
      <c r="O28" s="9">
        <v>846</v>
      </c>
      <c r="P28" s="9">
        <v>102</v>
      </c>
      <c r="Q28" s="9">
        <v>3.04</v>
      </c>
      <c r="R28" s="9">
        <v>2.65</v>
      </c>
      <c r="S28" s="9">
        <v>5.1100000000000003</v>
      </c>
      <c r="T28" s="9">
        <v>240</v>
      </c>
      <c r="U28" s="4">
        <v>19</v>
      </c>
      <c r="W28" s="4">
        <f>IF(J28&gt;MAX('BARCING-Design'!$B$11:$B$12),U28,"")</f>
        <v>19</v>
      </c>
      <c r="X28" s="4">
        <f>IF((J28*2)&gt;MAX('BARCING-Design'!$B$11:$B$12),U28,"")</f>
        <v>19</v>
      </c>
    </row>
  </sheetData>
  <mergeCells count="1">
    <mergeCell ref="B1:B2"/>
  </mergeCells>
  <dataValidations disablePrompts="1" count="1">
    <dataValidation type="list" allowBlank="1" showInputMessage="1" showErrorMessage="1" sqref="B3 WVJ983043 WLN983043 WBR983043 VRV983043 VHZ983043 UYD983043 UOH983043 UEL983043 TUP983043 TKT983043 TAX983043 SRB983043 SHF983043 RXJ983043 RNN983043 RDR983043 QTV983043 QJZ983043 QAD983043 PQH983043 PGL983043 OWP983043 OMT983043 OCX983043 NTB983043 NJF983043 MZJ983043 MPN983043 MFR983043 LVV983043 LLZ983043 LCD983043 KSH983043 KIL983043 JYP983043 JOT983043 JEX983043 IVB983043 ILF983043 IBJ983043 HRN983043 HHR983043 GXV983043 GNZ983043 GED983043 FUH983043 FKL983043 FAP983043 EQT983043 EGX983043 DXB983043 DNF983043 DDJ983043 CTN983043 CJR983043 BZV983043 BPZ983043 BGD983043 AWH983043 AML983043 ACP983043 ST983043 IX983043 B983043 WVJ917507 WLN917507 WBR917507 VRV917507 VHZ917507 UYD917507 UOH917507 UEL917507 TUP917507 TKT917507 TAX917507 SRB917507 SHF917507 RXJ917507 RNN917507 RDR917507 QTV917507 QJZ917507 QAD917507 PQH917507 PGL917507 OWP917507 OMT917507 OCX917507 NTB917507 NJF917507 MZJ917507 MPN917507 MFR917507 LVV917507 LLZ917507 LCD917507 KSH917507 KIL917507 JYP917507 JOT917507 JEX917507 IVB917507 ILF917507 IBJ917507 HRN917507 HHR917507 GXV917507 GNZ917507 GED917507 FUH917507 FKL917507 FAP917507 EQT917507 EGX917507 DXB917507 DNF917507 DDJ917507 CTN917507 CJR917507 BZV917507 BPZ917507 BGD917507 AWH917507 AML917507 ACP917507 ST917507 IX917507 B917507 WVJ851971 WLN851971 WBR851971 VRV851971 VHZ851971 UYD851971 UOH851971 UEL851971 TUP851971 TKT851971 TAX851971 SRB851971 SHF851971 RXJ851971 RNN851971 RDR851971 QTV851971 QJZ851971 QAD851971 PQH851971 PGL851971 OWP851971 OMT851971 OCX851971 NTB851971 NJF851971 MZJ851971 MPN851971 MFR851971 LVV851971 LLZ851971 LCD851971 KSH851971 KIL851971 JYP851971 JOT851971 JEX851971 IVB851971 ILF851971 IBJ851971 HRN851971 HHR851971 GXV851971 GNZ851971 GED851971 FUH851971 FKL851971 FAP851971 EQT851971 EGX851971 DXB851971 DNF851971 DDJ851971 CTN851971 CJR851971 BZV851971 BPZ851971 BGD851971 AWH851971 AML851971 ACP851971 ST851971 IX851971 B851971 WVJ786435 WLN786435 WBR786435 VRV786435 VHZ786435 UYD786435 UOH786435 UEL786435 TUP786435 TKT786435 TAX786435 SRB786435 SHF786435 RXJ786435 RNN786435 RDR786435 QTV786435 QJZ786435 QAD786435 PQH786435 PGL786435 OWP786435 OMT786435 OCX786435 NTB786435 NJF786435 MZJ786435 MPN786435 MFR786435 LVV786435 LLZ786435 LCD786435 KSH786435 KIL786435 JYP786435 JOT786435 JEX786435 IVB786435 ILF786435 IBJ786435 HRN786435 HHR786435 GXV786435 GNZ786435 GED786435 FUH786435 FKL786435 FAP786435 EQT786435 EGX786435 DXB786435 DNF786435 DDJ786435 CTN786435 CJR786435 BZV786435 BPZ786435 BGD786435 AWH786435 AML786435 ACP786435 ST786435 IX786435 B786435 WVJ720899 WLN720899 WBR720899 VRV720899 VHZ720899 UYD720899 UOH720899 UEL720899 TUP720899 TKT720899 TAX720899 SRB720899 SHF720899 RXJ720899 RNN720899 RDR720899 QTV720899 QJZ720899 QAD720899 PQH720899 PGL720899 OWP720899 OMT720899 OCX720899 NTB720899 NJF720899 MZJ720899 MPN720899 MFR720899 LVV720899 LLZ720899 LCD720899 KSH720899 KIL720899 JYP720899 JOT720899 JEX720899 IVB720899 ILF720899 IBJ720899 HRN720899 HHR720899 GXV720899 GNZ720899 GED720899 FUH720899 FKL720899 FAP720899 EQT720899 EGX720899 DXB720899 DNF720899 DDJ720899 CTN720899 CJR720899 BZV720899 BPZ720899 BGD720899 AWH720899 AML720899 ACP720899 ST720899 IX720899 B720899 WVJ655363 WLN655363 WBR655363 VRV655363 VHZ655363 UYD655363 UOH655363 UEL655363 TUP655363 TKT655363 TAX655363 SRB655363 SHF655363 RXJ655363 RNN655363 RDR655363 QTV655363 QJZ655363 QAD655363 PQH655363 PGL655363 OWP655363 OMT655363 OCX655363 NTB655363 NJF655363 MZJ655363 MPN655363 MFR655363 LVV655363 LLZ655363 LCD655363 KSH655363 KIL655363 JYP655363 JOT655363 JEX655363 IVB655363 ILF655363 IBJ655363 HRN655363 HHR655363 GXV655363 GNZ655363 GED655363 FUH655363 FKL655363 FAP655363 EQT655363 EGX655363 DXB655363 DNF655363 DDJ655363 CTN655363 CJR655363 BZV655363 BPZ655363 BGD655363 AWH655363 AML655363 ACP655363 ST655363 IX655363 B655363 WVJ589827 WLN589827 WBR589827 VRV589827 VHZ589827 UYD589827 UOH589827 UEL589827 TUP589827 TKT589827 TAX589827 SRB589827 SHF589827 RXJ589827 RNN589827 RDR589827 QTV589827 QJZ589827 QAD589827 PQH589827 PGL589827 OWP589827 OMT589827 OCX589827 NTB589827 NJF589827 MZJ589827 MPN589827 MFR589827 LVV589827 LLZ589827 LCD589827 KSH589827 KIL589827 JYP589827 JOT589827 JEX589827 IVB589827 ILF589827 IBJ589827 HRN589827 HHR589827 GXV589827 GNZ589827 GED589827 FUH589827 FKL589827 FAP589827 EQT589827 EGX589827 DXB589827 DNF589827 DDJ589827 CTN589827 CJR589827 BZV589827 BPZ589827 BGD589827 AWH589827 AML589827 ACP589827 ST589827 IX589827 B589827 WVJ524291 WLN524291 WBR524291 VRV524291 VHZ524291 UYD524291 UOH524291 UEL524291 TUP524291 TKT524291 TAX524291 SRB524291 SHF524291 RXJ524291 RNN524291 RDR524291 QTV524291 QJZ524291 QAD524291 PQH524291 PGL524291 OWP524291 OMT524291 OCX524291 NTB524291 NJF524291 MZJ524291 MPN524291 MFR524291 LVV524291 LLZ524291 LCD524291 KSH524291 KIL524291 JYP524291 JOT524291 JEX524291 IVB524291 ILF524291 IBJ524291 HRN524291 HHR524291 GXV524291 GNZ524291 GED524291 FUH524291 FKL524291 FAP524291 EQT524291 EGX524291 DXB524291 DNF524291 DDJ524291 CTN524291 CJR524291 BZV524291 BPZ524291 BGD524291 AWH524291 AML524291 ACP524291 ST524291 IX524291 B524291 WVJ458755 WLN458755 WBR458755 VRV458755 VHZ458755 UYD458755 UOH458755 UEL458755 TUP458755 TKT458755 TAX458755 SRB458755 SHF458755 RXJ458755 RNN458755 RDR458755 QTV458755 QJZ458755 QAD458755 PQH458755 PGL458755 OWP458755 OMT458755 OCX458755 NTB458755 NJF458755 MZJ458755 MPN458755 MFR458755 LVV458755 LLZ458755 LCD458755 KSH458755 KIL458755 JYP458755 JOT458755 JEX458755 IVB458755 ILF458755 IBJ458755 HRN458755 HHR458755 GXV458755 GNZ458755 GED458755 FUH458755 FKL458755 FAP458755 EQT458755 EGX458755 DXB458755 DNF458755 DDJ458755 CTN458755 CJR458755 BZV458755 BPZ458755 BGD458755 AWH458755 AML458755 ACP458755 ST458755 IX458755 B458755 WVJ393219 WLN393219 WBR393219 VRV393219 VHZ393219 UYD393219 UOH393219 UEL393219 TUP393219 TKT393219 TAX393219 SRB393219 SHF393219 RXJ393219 RNN393219 RDR393219 QTV393219 QJZ393219 QAD393219 PQH393219 PGL393219 OWP393219 OMT393219 OCX393219 NTB393219 NJF393219 MZJ393219 MPN393219 MFR393219 LVV393219 LLZ393219 LCD393219 KSH393219 KIL393219 JYP393219 JOT393219 JEX393219 IVB393219 ILF393219 IBJ393219 HRN393219 HHR393219 GXV393219 GNZ393219 GED393219 FUH393219 FKL393219 FAP393219 EQT393219 EGX393219 DXB393219 DNF393219 DDJ393219 CTN393219 CJR393219 BZV393219 BPZ393219 BGD393219 AWH393219 AML393219 ACP393219 ST393219 IX393219 B393219 WVJ327683 WLN327683 WBR327683 VRV327683 VHZ327683 UYD327683 UOH327683 UEL327683 TUP327683 TKT327683 TAX327683 SRB327683 SHF327683 RXJ327683 RNN327683 RDR327683 QTV327683 QJZ327683 QAD327683 PQH327683 PGL327683 OWP327683 OMT327683 OCX327683 NTB327683 NJF327683 MZJ327683 MPN327683 MFR327683 LVV327683 LLZ327683 LCD327683 KSH327683 KIL327683 JYP327683 JOT327683 JEX327683 IVB327683 ILF327683 IBJ327683 HRN327683 HHR327683 GXV327683 GNZ327683 GED327683 FUH327683 FKL327683 FAP327683 EQT327683 EGX327683 DXB327683 DNF327683 DDJ327683 CTN327683 CJR327683 BZV327683 BPZ327683 BGD327683 AWH327683 AML327683 ACP327683 ST327683 IX327683 B327683 WVJ262147 WLN262147 WBR262147 VRV262147 VHZ262147 UYD262147 UOH262147 UEL262147 TUP262147 TKT262147 TAX262147 SRB262147 SHF262147 RXJ262147 RNN262147 RDR262147 QTV262147 QJZ262147 QAD262147 PQH262147 PGL262147 OWP262147 OMT262147 OCX262147 NTB262147 NJF262147 MZJ262147 MPN262147 MFR262147 LVV262147 LLZ262147 LCD262147 KSH262147 KIL262147 JYP262147 JOT262147 JEX262147 IVB262147 ILF262147 IBJ262147 HRN262147 HHR262147 GXV262147 GNZ262147 GED262147 FUH262147 FKL262147 FAP262147 EQT262147 EGX262147 DXB262147 DNF262147 DDJ262147 CTN262147 CJR262147 BZV262147 BPZ262147 BGD262147 AWH262147 AML262147 ACP262147 ST262147 IX262147 B262147 WVJ196611 WLN196611 WBR196611 VRV196611 VHZ196611 UYD196611 UOH196611 UEL196611 TUP196611 TKT196611 TAX196611 SRB196611 SHF196611 RXJ196611 RNN196611 RDR196611 QTV196611 QJZ196611 QAD196611 PQH196611 PGL196611 OWP196611 OMT196611 OCX196611 NTB196611 NJF196611 MZJ196611 MPN196611 MFR196611 LVV196611 LLZ196611 LCD196611 KSH196611 KIL196611 JYP196611 JOT196611 JEX196611 IVB196611 ILF196611 IBJ196611 HRN196611 HHR196611 GXV196611 GNZ196611 GED196611 FUH196611 FKL196611 FAP196611 EQT196611 EGX196611 DXB196611 DNF196611 DDJ196611 CTN196611 CJR196611 BZV196611 BPZ196611 BGD196611 AWH196611 AML196611 ACP196611 ST196611 IX196611 B196611 WVJ131075 WLN131075 WBR131075 VRV131075 VHZ131075 UYD131075 UOH131075 UEL131075 TUP131075 TKT131075 TAX131075 SRB131075 SHF131075 RXJ131075 RNN131075 RDR131075 QTV131075 QJZ131075 QAD131075 PQH131075 PGL131075 OWP131075 OMT131075 OCX131075 NTB131075 NJF131075 MZJ131075 MPN131075 MFR131075 LVV131075 LLZ131075 LCD131075 KSH131075 KIL131075 JYP131075 JOT131075 JEX131075 IVB131075 ILF131075 IBJ131075 HRN131075 HHR131075 GXV131075 GNZ131075 GED131075 FUH131075 FKL131075 FAP131075 EQT131075 EGX131075 DXB131075 DNF131075 DDJ131075 CTN131075 CJR131075 BZV131075 BPZ131075 BGD131075 AWH131075 AML131075 ACP131075 ST131075 IX131075 B131075 WVJ65539 WLN65539 WBR65539 VRV65539 VHZ65539 UYD65539 UOH65539 UEL65539 TUP65539 TKT65539 TAX65539 SRB65539 SHF65539 RXJ65539 RNN65539 RDR65539 QTV65539 QJZ65539 QAD65539 PQH65539 PGL65539 OWP65539 OMT65539 OCX65539 NTB65539 NJF65539 MZJ65539 MPN65539 MFR65539 LVV65539 LLZ65539 LCD65539 KSH65539 KIL65539 JYP65539 JOT65539 JEX65539 IVB65539 ILF65539 IBJ65539 HRN65539 HHR65539 GXV65539 GNZ65539 GED65539 FUH65539 FKL65539 FAP65539 EQT65539 EGX65539 DXB65539 DNF65539 DDJ65539 CTN65539 CJR65539 BZV65539 BPZ65539 BGD65539 AWH65539 AML65539 ACP65539 ST65539 IX65539 B65539 WVJ3 WLN3 WBR3 VRV3 VHZ3 UYD3 UOH3 UEL3 TUP3 TKT3 TAX3 SRB3 SHF3 RXJ3 RNN3 RDR3 QTV3 QJZ3 QAD3 PQH3 PGL3 OWP3 OMT3 OCX3 NTB3 NJF3 MZJ3 MPN3 MFR3 LVV3 LLZ3 LCD3 KSH3 KIL3 JYP3 JOT3 JEX3 IVB3 ILF3 IBJ3 HRN3 HHR3 GXV3 GNZ3 GED3 FUH3 FKL3 FAP3 EQT3 EGX3 DXB3 DNF3 DDJ3 CTN3 CJR3 BZV3 BPZ3 BGD3 AWH3 AML3 ACP3 ST3 IX3">
      <formula1>$B$5:$B$28</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L22"/>
  <sheetViews>
    <sheetView rightToLeft="1" zoomScale="85" workbookViewId="0">
      <pane ySplit="3" topLeftCell="A4" activePane="bottomLeft" state="frozen"/>
      <selection activeCell="T7" sqref="T7"/>
      <selection pane="bottomLeft" activeCell="T7" sqref="T7"/>
    </sheetView>
  </sheetViews>
  <sheetFormatPr defaultRowHeight="15"/>
  <cols>
    <col min="1" max="1" width="7.75" style="4" customWidth="1"/>
    <col min="2" max="3" width="3.75" style="4" bestFit="1" customWidth="1"/>
    <col min="4" max="6" width="4.25" style="4" customWidth="1"/>
    <col min="7" max="7" width="10.125" style="4" customWidth="1"/>
    <col min="8" max="8" width="6" style="4" customWidth="1"/>
    <col min="9" max="9" width="4.75" style="4" bestFit="1" customWidth="1"/>
    <col min="10" max="10" width="4.25" style="4" customWidth="1"/>
    <col min="11" max="11" width="10.25" style="4" customWidth="1"/>
    <col min="12" max="12" width="4.75" style="4" bestFit="1" customWidth="1"/>
    <col min="13" max="256" width="9" style="4"/>
    <col min="257" max="257" width="7.75" style="4" customWidth="1"/>
    <col min="258" max="259" width="3.75" style="4" bestFit="1" customWidth="1"/>
    <col min="260" max="262" width="4.25" style="4" customWidth="1"/>
    <col min="263" max="263" width="10.125" style="4" customWidth="1"/>
    <col min="264" max="264" width="6" style="4" customWidth="1"/>
    <col min="265" max="265" width="4.75" style="4" bestFit="1" customWidth="1"/>
    <col min="266" max="266" width="4.25" style="4" customWidth="1"/>
    <col min="267" max="267" width="10.25" style="4" customWidth="1"/>
    <col min="268" max="268" width="4.75" style="4" bestFit="1" customWidth="1"/>
    <col min="269" max="512" width="9" style="4"/>
    <col min="513" max="513" width="7.75" style="4" customWidth="1"/>
    <col min="514" max="515" width="3.75" style="4" bestFit="1" customWidth="1"/>
    <col min="516" max="518" width="4.25" style="4" customWidth="1"/>
    <col min="519" max="519" width="10.125" style="4" customWidth="1"/>
    <col min="520" max="520" width="6" style="4" customWidth="1"/>
    <col min="521" max="521" width="4.75" style="4" bestFit="1" customWidth="1"/>
    <col min="522" max="522" width="4.25" style="4" customWidth="1"/>
    <col min="523" max="523" width="10.25" style="4" customWidth="1"/>
    <col min="524" max="524" width="4.75" style="4" bestFit="1" customWidth="1"/>
    <col min="525" max="768" width="9" style="4"/>
    <col min="769" max="769" width="7.75" style="4" customWidth="1"/>
    <col min="770" max="771" width="3.75" style="4" bestFit="1" customWidth="1"/>
    <col min="772" max="774" width="4.25" style="4" customWidth="1"/>
    <col min="775" max="775" width="10.125" style="4" customWidth="1"/>
    <col min="776" max="776" width="6" style="4" customWidth="1"/>
    <col min="777" max="777" width="4.75" style="4" bestFit="1" customWidth="1"/>
    <col min="778" max="778" width="4.25" style="4" customWidth="1"/>
    <col min="779" max="779" width="10.25" style="4" customWidth="1"/>
    <col min="780" max="780" width="4.75" style="4" bestFit="1" customWidth="1"/>
    <col min="781" max="1024" width="9" style="4"/>
    <col min="1025" max="1025" width="7.75" style="4" customWidth="1"/>
    <col min="1026" max="1027" width="3.75" style="4" bestFit="1" customWidth="1"/>
    <col min="1028" max="1030" width="4.25" style="4" customWidth="1"/>
    <col min="1031" max="1031" width="10.125" style="4" customWidth="1"/>
    <col min="1032" max="1032" width="6" style="4" customWidth="1"/>
    <col min="1033" max="1033" width="4.75" style="4" bestFit="1" customWidth="1"/>
    <col min="1034" max="1034" width="4.25" style="4" customWidth="1"/>
    <col min="1035" max="1035" width="10.25" style="4" customWidth="1"/>
    <col min="1036" max="1036" width="4.75" style="4" bestFit="1" customWidth="1"/>
    <col min="1037" max="1280" width="9" style="4"/>
    <col min="1281" max="1281" width="7.75" style="4" customWidth="1"/>
    <col min="1282" max="1283" width="3.75" style="4" bestFit="1" customWidth="1"/>
    <col min="1284" max="1286" width="4.25" style="4" customWidth="1"/>
    <col min="1287" max="1287" width="10.125" style="4" customWidth="1"/>
    <col min="1288" max="1288" width="6" style="4" customWidth="1"/>
    <col min="1289" max="1289" width="4.75" style="4" bestFit="1" customWidth="1"/>
    <col min="1290" max="1290" width="4.25" style="4" customWidth="1"/>
    <col min="1291" max="1291" width="10.25" style="4" customWidth="1"/>
    <col min="1292" max="1292" width="4.75" style="4" bestFit="1" customWidth="1"/>
    <col min="1293" max="1536" width="9" style="4"/>
    <col min="1537" max="1537" width="7.75" style="4" customWidth="1"/>
    <col min="1538" max="1539" width="3.75" style="4" bestFit="1" customWidth="1"/>
    <col min="1540" max="1542" width="4.25" style="4" customWidth="1"/>
    <col min="1543" max="1543" width="10.125" style="4" customWidth="1"/>
    <col min="1544" max="1544" width="6" style="4" customWidth="1"/>
    <col min="1545" max="1545" width="4.75" style="4" bestFit="1" customWidth="1"/>
    <col min="1546" max="1546" width="4.25" style="4" customWidth="1"/>
    <col min="1547" max="1547" width="10.25" style="4" customWidth="1"/>
    <col min="1548" max="1548" width="4.75" style="4" bestFit="1" customWidth="1"/>
    <col min="1549" max="1792" width="9" style="4"/>
    <col min="1793" max="1793" width="7.75" style="4" customWidth="1"/>
    <col min="1794" max="1795" width="3.75" style="4" bestFit="1" customWidth="1"/>
    <col min="1796" max="1798" width="4.25" style="4" customWidth="1"/>
    <col min="1799" max="1799" width="10.125" style="4" customWidth="1"/>
    <col min="1800" max="1800" width="6" style="4" customWidth="1"/>
    <col min="1801" max="1801" width="4.75" style="4" bestFit="1" customWidth="1"/>
    <col min="1802" max="1802" width="4.25" style="4" customWidth="1"/>
    <col min="1803" max="1803" width="10.25" style="4" customWidth="1"/>
    <col min="1804" max="1804" width="4.75" style="4" bestFit="1" customWidth="1"/>
    <col min="1805" max="2048" width="9" style="4"/>
    <col min="2049" max="2049" width="7.75" style="4" customWidth="1"/>
    <col min="2050" max="2051" width="3.75" style="4" bestFit="1" customWidth="1"/>
    <col min="2052" max="2054" width="4.25" style="4" customWidth="1"/>
    <col min="2055" max="2055" width="10.125" style="4" customWidth="1"/>
    <col min="2056" max="2056" width="6" style="4" customWidth="1"/>
    <col min="2057" max="2057" width="4.75" style="4" bestFit="1" customWidth="1"/>
    <col min="2058" max="2058" width="4.25" style="4" customWidth="1"/>
    <col min="2059" max="2059" width="10.25" style="4" customWidth="1"/>
    <col min="2060" max="2060" width="4.75" style="4" bestFit="1" customWidth="1"/>
    <col min="2061" max="2304" width="9" style="4"/>
    <col min="2305" max="2305" width="7.75" style="4" customWidth="1"/>
    <col min="2306" max="2307" width="3.75" style="4" bestFit="1" customWidth="1"/>
    <col min="2308" max="2310" width="4.25" style="4" customWidth="1"/>
    <col min="2311" max="2311" width="10.125" style="4" customWidth="1"/>
    <col min="2312" max="2312" width="6" style="4" customWidth="1"/>
    <col min="2313" max="2313" width="4.75" style="4" bestFit="1" customWidth="1"/>
    <col min="2314" max="2314" width="4.25" style="4" customWidth="1"/>
    <col min="2315" max="2315" width="10.25" style="4" customWidth="1"/>
    <col min="2316" max="2316" width="4.75" style="4" bestFit="1" customWidth="1"/>
    <col min="2317" max="2560" width="9" style="4"/>
    <col min="2561" max="2561" width="7.75" style="4" customWidth="1"/>
    <col min="2562" max="2563" width="3.75" style="4" bestFit="1" customWidth="1"/>
    <col min="2564" max="2566" width="4.25" style="4" customWidth="1"/>
    <col min="2567" max="2567" width="10.125" style="4" customWidth="1"/>
    <col min="2568" max="2568" width="6" style="4" customWidth="1"/>
    <col min="2569" max="2569" width="4.75" style="4" bestFit="1" customWidth="1"/>
    <col min="2570" max="2570" width="4.25" style="4" customWidth="1"/>
    <col min="2571" max="2571" width="10.25" style="4" customWidth="1"/>
    <col min="2572" max="2572" width="4.75" style="4" bestFit="1" customWidth="1"/>
    <col min="2573" max="2816" width="9" style="4"/>
    <col min="2817" max="2817" width="7.75" style="4" customWidth="1"/>
    <col min="2818" max="2819" width="3.75" style="4" bestFit="1" customWidth="1"/>
    <col min="2820" max="2822" width="4.25" style="4" customWidth="1"/>
    <col min="2823" max="2823" width="10.125" style="4" customWidth="1"/>
    <col min="2824" max="2824" width="6" style="4" customWidth="1"/>
    <col min="2825" max="2825" width="4.75" style="4" bestFit="1" customWidth="1"/>
    <col min="2826" max="2826" width="4.25" style="4" customWidth="1"/>
    <col min="2827" max="2827" width="10.25" style="4" customWidth="1"/>
    <col min="2828" max="2828" width="4.75" style="4" bestFit="1" customWidth="1"/>
    <col min="2829" max="3072" width="9" style="4"/>
    <col min="3073" max="3073" width="7.75" style="4" customWidth="1"/>
    <col min="3074" max="3075" width="3.75" style="4" bestFit="1" customWidth="1"/>
    <col min="3076" max="3078" width="4.25" style="4" customWidth="1"/>
    <col min="3079" max="3079" width="10.125" style="4" customWidth="1"/>
    <col min="3080" max="3080" width="6" style="4" customWidth="1"/>
    <col min="3081" max="3081" width="4.75" style="4" bestFit="1" customWidth="1"/>
    <col min="3082" max="3082" width="4.25" style="4" customWidth="1"/>
    <col min="3083" max="3083" width="10.25" style="4" customWidth="1"/>
    <col min="3084" max="3084" width="4.75" style="4" bestFit="1" customWidth="1"/>
    <col min="3085" max="3328" width="9" style="4"/>
    <col min="3329" max="3329" width="7.75" style="4" customWidth="1"/>
    <col min="3330" max="3331" width="3.75" style="4" bestFit="1" customWidth="1"/>
    <col min="3332" max="3334" width="4.25" style="4" customWidth="1"/>
    <col min="3335" max="3335" width="10.125" style="4" customWidth="1"/>
    <col min="3336" max="3336" width="6" style="4" customWidth="1"/>
    <col min="3337" max="3337" width="4.75" style="4" bestFit="1" customWidth="1"/>
    <col min="3338" max="3338" width="4.25" style="4" customWidth="1"/>
    <col min="3339" max="3339" width="10.25" style="4" customWidth="1"/>
    <col min="3340" max="3340" width="4.75" style="4" bestFit="1" customWidth="1"/>
    <col min="3341" max="3584" width="9" style="4"/>
    <col min="3585" max="3585" width="7.75" style="4" customWidth="1"/>
    <col min="3586" max="3587" width="3.75" style="4" bestFit="1" customWidth="1"/>
    <col min="3588" max="3590" width="4.25" style="4" customWidth="1"/>
    <col min="3591" max="3591" width="10.125" style="4" customWidth="1"/>
    <col min="3592" max="3592" width="6" style="4" customWidth="1"/>
    <col min="3593" max="3593" width="4.75" style="4" bestFit="1" customWidth="1"/>
    <col min="3594" max="3594" width="4.25" style="4" customWidth="1"/>
    <col min="3595" max="3595" width="10.25" style="4" customWidth="1"/>
    <col min="3596" max="3596" width="4.75" style="4" bestFit="1" customWidth="1"/>
    <col min="3597" max="3840" width="9" style="4"/>
    <col min="3841" max="3841" width="7.75" style="4" customWidth="1"/>
    <col min="3842" max="3843" width="3.75" style="4" bestFit="1" customWidth="1"/>
    <col min="3844" max="3846" width="4.25" style="4" customWidth="1"/>
    <col min="3847" max="3847" width="10.125" style="4" customWidth="1"/>
    <col min="3848" max="3848" width="6" style="4" customWidth="1"/>
    <col min="3849" max="3849" width="4.75" style="4" bestFit="1" customWidth="1"/>
    <col min="3850" max="3850" width="4.25" style="4" customWidth="1"/>
    <col min="3851" max="3851" width="10.25" style="4" customWidth="1"/>
    <col min="3852" max="3852" width="4.75" style="4" bestFit="1" customWidth="1"/>
    <col min="3853" max="4096" width="9" style="4"/>
    <col min="4097" max="4097" width="7.75" style="4" customWidth="1"/>
    <col min="4098" max="4099" width="3.75" style="4" bestFit="1" customWidth="1"/>
    <col min="4100" max="4102" width="4.25" style="4" customWidth="1"/>
    <col min="4103" max="4103" width="10.125" style="4" customWidth="1"/>
    <col min="4104" max="4104" width="6" style="4" customWidth="1"/>
    <col min="4105" max="4105" width="4.75" style="4" bestFit="1" customWidth="1"/>
    <col min="4106" max="4106" width="4.25" style="4" customWidth="1"/>
    <col min="4107" max="4107" width="10.25" style="4" customWidth="1"/>
    <col min="4108" max="4108" width="4.75" style="4" bestFit="1" customWidth="1"/>
    <col min="4109" max="4352" width="9" style="4"/>
    <col min="4353" max="4353" width="7.75" style="4" customWidth="1"/>
    <col min="4354" max="4355" width="3.75" style="4" bestFit="1" customWidth="1"/>
    <col min="4356" max="4358" width="4.25" style="4" customWidth="1"/>
    <col min="4359" max="4359" width="10.125" style="4" customWidth="1"/>
    <col min="4360" max="4360" width="6" style="4" customWidth="1"/>
    <col min="4361" max="4361" width="4.75" style="4" bestFit="1" customWidth="1"/>
    <col min="4362" max="4362" width="4.25" style="4" customWidth="1"/>
    <col min="4363" max="4363" width="10.25" style="4" customWidth="1"/>
    <col min="4364" max="4364" width="4.75" style="4" bestFit="1" customWidth="1"/>
    <col min="4365" max="4608" width="9" style="4"/>
    <col min="4609" max="4609" width="7.75" style="4" customWidth="1"/>
    <col min="4610" max="4611" width="3.75" style="4" bestFit="1" customWidth="1"/>
    <col min="4612" max="4614" width="4.25" style="4" customWidth="1"/>
    <col min="4615" max="4615" width="10.125" style="4" customWidth="1"/>
    <col min="4616" max="4616" width="6" style="4" customWidth="1"/>
    <col min="4617" max="4617" width="4.75" style="4" bestFit="1" customWidth="1"/>
    <col min="4618" max="4618" width="4.25" style="4" customWidth="1"/>
    <col min="4619" max="4619" width="10.25" style="4" customWidth="1"/>
    <col min="4620" max="4620" width="4.75" style="4" bestFit="1" customWidth="1"/>
    <col min="4621" max="4864" width="9" style="4"/>
    <col min="4865" max="4865" width="7.75" style="4" customWidth="1"/>
    <col min="4866" max="4867" width="3.75" style="4" bestFit="1" customWidth="1"/>
    <col min="4868" max="4870" width="4.25" style="4" customWidth="1"/>
    <col min="4871" max="4871" width="10.125" style="4" customWidth="1"/>
    <col min="4872" max="4872" width="6" style="4" customWidth="1"/>
    <col min="4873" max="4873" width="4.75" style="4" bestFit="1" customWidth="1"/>
    <col min="4874" max="4874" width="4.25" style="4" customWidth="1"/>
    <col min="4875" max="4875" width="10.25" style="4" customWidth="1"/>
    <col min="4876" max="4876" width="4.75" style="4" bestFit="1" customWidth="1"/>
    <col min="4877" max="5120" width="9" style="4"/>
    <col min="5121" max="5121" width="7.75" style="4" customWidth="1"/>
    <col min="5122" max="5123" width="3.75" style="4" bestFit="1" customWidth="1"/>
    <col min="5124" max="5126" width="4.25" style="4" customWidth="1"/>
    <col min="5127" max="5127" width="10.125" style="4" customWidth="1"/>
    <col min="5128" max="5128" width="6" style="4" customWidth="1"/>
    <col min="5129" max="5129" width="4.75" style="4" bestFit="1" customWidth="1"/>
    <col min="5130" max="5130" width="4.25" style="4" customWidth="1"/>
    <col min="5131" max="5131" width="10.25" style="4" customWidth="1"/>
    <col min="5132" max="5132" width="4.75" style="4" bestFit="1" customWidth="1"/>
    <col min="5133" max="5376" width="9" style="4"/>
    <col min="5377" max="5377" width="7.75" style="4" customWidth="1"/>
    <col min="5378" max="5379" width="3.75" style="4" bestFit="1" customWidth="1"/>
    <col min="5380" max="5382" width="4.25" style="4" customWidth="1"/>
    <col min="5383" max="5383" width="10.125" style="4" customWidth="1"/>
    <col min="5384" max="5384" width="6" style="4" customWidth="1"/>
    <col min="5385" max="5385" width="4.75" style="4" bestFit="1" customWidth="1"/>
    <col min="5386" max="5386" width="4.25" style="4" customWidth="1"/>
    <col min="5387" max="5387" width="10.25" style="4" customWidth="1"/>
    <col min="5388" max="5388" width="4.75" style="4" bestFit="1" customWidth="1"/>
    <col min="5389" max="5632" width="9" style="4"/>
    <col min="5633" max="5633" width="7.75" style="4" customWidth="1"/>
    <col min="5634" max="5635" width="3.75" style="4" bestFit="1" customWidth="1"/>
    <col min="5636" max="5638" width="4.25" style="4" customWidth="1"/>
    <col min="5639" max="5639" width="10.125" style="4" customWidth="1"/>
    <col min="5640" max="5640" width="6" style="4" customWidth="1"/>
    <col min="5641" max="5641" width="4.75" style="4" bestFit="1" customWidth="1"/>
    <col min="5642" max="5642" width="4.25" style="4" customWidth="1"/>
    <col min="5643" max="5643" width="10.25" style="4" customWidth="1"/>
    <col min="5644" max="5644" width="4.75" style="4" bestFit="1" customWidth="1"/>
    <col min="5645" max="5888" width="9" style="4"/>
    <col min="5889" max="5889" width="7.75" style="4" customWidth="1"/>
    <col min="5890" max="5891" width="3.75" style="4" bestFit="1" customWidth="1"/>
    <col min="5892" max="5894" width="4.25" style="4" customWidth="1"/>
    <col min="5895" max="5895" width="10.125" style="4" customWidth="1"/>
    <col min="5896" max="5896" width="6" style="4" customWidth="1"/>
    <col min="5897" max="5897" width="4.75" style="4" bestFit="1" customWidth="1"/>
    <col min="5898" max="5898" width="4.25" style="4" customWidth="1"/>
    <col min="5899" max="5899" width="10.25" style="4" customWidth="1"/>
    <col min="5900" max="5900" width="4.75" style="4" bestFit="1" customWidth="1"/>
    <col min="5901" max="6144" width="9" style="4"/>
    <col min="6145" max="6145" width="7.75" style="4" customWidth="1"/>
    <col min="6146" max="6147" width="3.75" style="4" bestFit="1" customWidth="1"/>
    <col min="6148" max="6150" width="4.25" style="4" customWidth="1"/>
    <col min="6151" max="6151" width="10.125" style="4" customWidth="1"/>
    <col min="6152" max="6152" width="6" style="4" customWidth="1"/>
    <col min="6153" max="6153" width="4.75" style="4" bestFit="1" customWidth="1"/>
    <col min="6154" max="6154" width="4.25" style="4" customWidth="1"/>
    <col min="6155" max="6155" width="10.25" style="4" customWidth="1"/>
    <col min="6156" max="6156" width="4.75" style="4" bestFit="1" customWidth="1"/>
    <col min="6157" max="6400" width="9" style="4"/>
    <col min="6401" max="6401" width="7.75" style="4" customWidth="1"/>
    <col min="6402" max="6403" width="3.75" style="4" bestFit="1" customWidth="1"/>
    <col min="6404" max="6406" width="4.25" style="4" customWidth="1"/>
    <col min="6407" max="6407" width="10.125" style="4" customWidth="1"/>
    <col min="6408" max="6408" width="6" style="4" customWidth="1"/>
    <col min="6409" max="6409" width="4.75" style="4" bestFit="1" customWidth="1"/>
    <col min="6410" max="6410" width="4.25" style="4" customWidth="1"/>
    <col min="6411" max="6411" width="10.25" style="4" customWidth="1"/>
    <col min="6412" max="6412" width="4.75" style="4" bestFit="1" customWidth="1"/>
    <col min="6413" max="6656" width="9" style="4"/>
    <col min="6657" max="6657" width="7.75" style="4" customWidth="1"/>
    <col min="6658" max="6659" width="3.75" style="4" bestFit="1" customWidth="1"/>
    <col min="6660" max="6662" width="4.25" style="4" customWidth="1"/>
    <col min="6663" max="6663" width="10.125" style="4" customWidth="1"/>
    <col min="6664" max="6664" width="6" style="4" customWidth="1"/>
    <col min="6665" max="6665" width="4.75" style="4" bestFit="1" customWidth="1"/>
    <col min="6666" max="6666" width="4.25" style="4" customWidth="1"/>
    <col min="6667" max="6667" width="10.25" style="4" customWidth="1"/>
    <col min="6668" max="6668" width="4.75" style="4" bestFit="1" customWidth="1"/>
    <col min="6669" max="6912" width="9" style="4"/>
    <col min="6913" max="6913" width="7.75" style="4" customWidth="1"/>
    <col min="6914" max="6915" width="3.75" style="4" bestFit="1" customWidth="1"/>
    <col min="6916" max="6918" width="4.25" style="4" customWidth="1"/>
    <col min="6919" max="6919" width="10.125" style="4" customWidth="1"/>
    <col min="6920" max="6920" width="6" style="4" customWidth="1"/>
    <col min="6921" max="6921" width="4.75" style="4" bestFit="1" customWidth="1"/>
    <col min="6922" max="6922" width="4.25" style="4" customWidth="1"/>
    <col min="6923" max="6923" width="10.25" style="4" customWidth="1"/>
    <col min="6924" max="6924" width="4.75" style="4" bestFit="1" customWidth="1"/>
    <col min="6925" max="7168" width="9" style="4"/>
    <col min="7169" max="7169" width="7.75" style="4" customWidth="1"/>
    <col min="7170" max="7171" width="3.75" style="4" bestFit="1" customWidth="1"/>
    <col min="7172" max="7174" width="4.25" style="4" customWidth="1"/>
    <col min="7175" max="7175" width="10.125" style="4" customWidth="1"/>
    <col min="7176" max="7176" width="6" style="4" customWidth="1"/>
    <col min="7177" max="7177" width="4.75" style="4" bestFit="1" customWidth="1"/>
    <col min="7178" max="7178" width="4.25" style="4" customWidth="1"/>
    <col min="7179" max="7179" width="10.25" style="4" customWidth="1"/>
    <col min="7180" max="7180" width="4.75" style="4" bestFit="1" customWidth="1"/>
    <col min="7181" max="7424" width="9" style="4"/>
    <col min="7425" max="7425" width="7.75" style="4" customWidth="1"/>
    <col min="7426" max="7427" width="3.75" style="4" bestFit="1" customWidth="1"/>
    <col min="7428" max="7430" width="4.25" style="4" customWidth="1"/>
    <col min="7431" max="7431" width="10.125" style="4" customWidth="1"/>
    <col min="7432" max="7432" width="6" style="4" customWidth="1"/>
    <col min="7433" max="7433" width="4.75" style="4" bestFit="1" customWidth="1"/>
    <col min="7434" max="7434" width="4.25" style="4" customWidth="1"/>
    <col min="7435" max="7435" width="10.25" style="4" customWidth="1"/>
    <col min="7436" max="7436" width="4.75" style="4" bestFit="1" customWidth="1"/>
    <col min="7437" max="7680" width="9" style="4"/>
    <col min="7681" max="7681" width="7.75" style="4" customWidth="1"/>
    <col min="7682" max="7683" width="3.75" style="4" bestFit="1" customWidth="1"/>
    <col min="7684" max="7686" width="4.25" style="4" customWidth="1"/>
    <col min="7687" max="7687" width="10.125" style="4" customWidth="1"/>
    <col min="7688" max="7688" width="6" style="4" customWidth="1"/>
    <col min="7689" max="7689" width="4.75" style="4" bestFit="1" customWidth="1"/>
    <col min="7690" max="7690" width="4.25" style="4" customWidth="1"/>
    <col min="7691" max="7691" width="10.25" style="4" customWidth="1"/>
    <col min="7692" max="7692" width="4.75" style="4" bestFit="1" customWidth="1"/>
    <col min="7693" max="7936" width="9" style="4"/>
    <col min="7937" max="7937" width="7.75" style="4" customWidth="1"/>
    <col min="7938" max="7939" width="3.75" style="4" bestFit="1" customWidth="1"/>
    <col min="7940" max="7942" width="4.25" style="4" customWidth="1"/>
    <col min="7943" max="7943" width="10.125" style="4" customWidth="1"/>
    <col min="7944" max="7944" width="6" style="4" customWidth="1"/>
    <col min="7945" max="7945" width="4.75" style="4" bestFit="1" customWidth="1"/>
    <col min="7946" max="7946" width="4.25" style="4" customWidth="1"/>
    <col min="7947" max="7947" width="10.25" style="4" customWidth="1"/>
    <col min="7948" max="7948" width="4.75" style="4" bestFit="1" customWidth="1"/>
    <col min="7949" max="8192" width="9" style="4"/>
    <col min="8193" max="8193" width="7.75" style="4" customWidth="1"/>
    <col min="8194" max="8195" width="3.75" style="4" bestFit="1" customWidth="1"/>
    <col min="8196" max="8198" width="4.25" style="4" customWidth="1"/>
    <col min="8199" max="8199" width="10.125" style="4" customWidth="1"/>
    <col min="8200" max="8200" width="6" style="4" customWidth="1"/>
    <col min="8201" max="8201" width="4.75" style="4" bestFit="1" customWidth="1"/>
    <col min="8202" max="8202" width="4.25" style="4" customWidth="1"/>
    <col min="8203" max="8203" width="10.25" style="4" customWidth="1"/>
    <col min="8204" max="8204" width="4.75" style="4" bestFit="1" customWidth="1"/>
    <col min="8205" max="8448" width="9" style="4"/>
    <col min="8449" max="8449" width="7.75" style="4" customWidth="1"/>
    <col min="8450" max="8451" width="3.75" style="4" bestFit="1" customWidth="1"/>
    <col min="8452" max="8454" width="4.25" style="4" customWidth="1"/>
    <col min="8455" max="8455" width="10.125" style="4" customWidth="1"/>
    <col min="8456" max="8456" width="6" style="4" customWidth="1"/>
    <col min="8457" max="8457" width="4.75" style="4" bestFit="1" customWidth="1"/>
    <col min="8458" max="8458" width="4.25" style="4" customWidth="1"/>
    <col min="8459" max="8459" width="10.25" style="4" customWidth="1"/>
    <col min="8460" max="8460" width="4.75" style="4" bestFit="1" customWidth="1"/>
    <col min="8461" max="8704" width="9" style="4"/>
    <col min="8705" max="8705" width="7.75" style="4" customWidth="1"/>
    <col min="8706" max="8707" width="3.75" style="4" bestFit="1" customWidth="1"/>
    <col min="8708" max="8710" width="4.25" style="4" customWidth="1"/>
    <col min="8711" max="8711" width="10.125" style="4" customWidth="1"/>
    <col min="8712" max="8712" width="6" style="4" customWidth="1"/>
    <col min="8713" max="8713" width="4.75" style="4" bestFit="1" customWidth="1"/>
    <col min="8714" max="8714" width="4.25" style="4" customWidth="1"/>
    <col min="8715" max="8715" width="10.25" style="4" customWidth="1"/>
    <col min="8716" max="8716" width="4.75" style="4" bestFit="1" customWidth="1"/>
    <col min="8717" max="8960" width="9" style="4"/>
    <col min="8961" max="8961" width="7.75" style="4" customWidth="1"/>
    <col min="8962" max="8963" width="3.75" style="4" bestFit="1" customWidth="1"/>
    <col min="8964" max="8966" width="4.25" style="4" customWidth="1"/>
    <col min="8967" max="8967" width="10.125" style="4" customWidth="1"/>
    <col min="8968" max="8968" width="6" style="4" customWidth="1"/>
    <col min="8969" max="8969" width="4.75" style="4" bestFit="1" customWidth="1"/>
    <col min="8970" max="8970" width="4.25" style="4" customWidth="1"/>
    <col min="8971" max="8971" width="10.25" style="4" customWidth="1"/>
    <col min="8972" max="8972" width="4.75" style="4" bestFit="1" customWidth="1"/>
    <col min="8973" max="9216" width="9" style="4"/>
    <col min="9217" max="9217" width="7.75" style="4" customWidth="1"/>
    <col min="9218" max="9219" width="3.75" style="4" bestFit="1" customWidth="1"/>
    <col min="9220" max="9222" width="4.25" style="4" customWidth="1"/>
    <col min="9223" max="9223" width="10.125" style="4" customWidth="1"/>
    <col min="9224" max="9224" width="6" style="4" customWidth="1"/>
    <col min="9225" max="9225" width="4.75" style="4" bestFit="1" customWidth="1"/>
    <col min="9226" max="9226" width="4.25" style="4" customWidth="1"/>
    <col min="9227" max="9227" width="10.25" style="4" customWidth="1"/>
    <col min="9228" max="9228" width="4.75" style="4" bestFit="1" customWidth="1"/>
    <col min="9229" max="9472" width="9" style="4"/>
    <col min="9473" max="9473" width="7.75" style="4" customWidth="1"/>
    <col min="9474" max="9475" width="3.75" style="4" bestFit="1" customWidth="1"/>
    <col min="9476" max="9478" width="4.25" style="4" customWidth="1"/>
    <col min="9479" max="9479" width="10.125" style="4" customWidth="1"/>
    <col min="9480" max="9480" width="6" style="4" customWidth="1"/>
    <col min="9481" max="9481" width="4.75" style="4" bestFit="1" customWidth="1"/>
    <col min="9482" max="9482" width="4.25" style="4" customWidth="1"/>
    <col min="9483" max="9483" width="10.25" style="4" customWidth="1"/>
    <col min="9484" max="9484" width="4.75" style="4" bestFit="1" customWidth="1"/>
    <col min="9485" max="9728" width="9" style="4"/>
    <col min="9729" max="9729" width="7.75" style="4" customWidth="1"/>
    <col min="9730" max="9731" width="3.75" style="4" bestFit="1" customWidth="1"/>
    <col min="9732" max="9734" width="4.25" style="4" customWidth="1"/>
    <col min="9735" max="9735" width="10.125" style="4" customWidth="1"/>
    <col min="9736" max="9736" width="6" style="4" customWidth="1"/>
    <col min="9737" max="9737" width="4.75" style="4" bestFit="1" customWidth="1"/>
    <col min="9738" max="9738" width="4.25" style="4" customWidth="1"/>
    <col min="9739" max="9739" width="10.25" style="4" customWidth="1"/>
    <col min="9740" max="9740" width="4.75" style="4" bestFit="1" customWidth="1"/>
    <col min="9741" max="9984" width="9" style="4"/>
    <col min="9985" max="9985" width="7.75" style="4" customWidth="1"/>
    <col min="9986" max="9987" width="3.75" style="4" bestFit="1" customWidth="1"/>
    <col min="9988" max="9990" width="4.25" style="4" customWidth="1"/>
    <col min="9991" max="9991" width="10.125" style="4" customWidth="1"/>
    <col min="9992" max="9992" width="6" style="4" customWidth="1"/>
    <col min="9993" max="9993" width="4.75" style="4" bestFit="1" customWidth="1"/>
    <col min="9994" max="9994" width="4.25" style="4" customWidth="1"/>
    <col min="9995" max="9995" width="10.25" style="4" customWidth="1"/>
    <col min="9996" max="9996" width="4.75" style="4" bestFit="1" customWidth="1"/>
    <col min="9997" max="10240" width="9" style="4"/>
    <col min="10241" max="10241" width="7.75" style="4" customWidth="1"/>
    <col min="10242" max="10243" width="3.75" style="4" bestFit="1" customWidth="1"/>
    <col min="10244" max="10246" width="4.25" style="4" customWidth="1"/>
    <col min="10247" max="10247" width="10.125" style="4" customWidth="1"/>
    <col min="10248" max="10248" width="6" style="4" customWidth="1"/>
    <col min="10249" max="10249" width="4.75" style="4" bestFit="1" customWidth="1"/>
    <col min="10250" max="10250" width="4.25" style="4" customWidth="1"/>
    <col min="10251" max="10251" width="10.25" style="4" customWidth="1"/>
    <col min="10252" max="10252" width="4.75" style="4" bestFit="1" customWidth="1"/>
    <col min="10253" max="10496" width="9" style="4"/>
    <col min="10497" max="10497" width="7.75" style="4" customWidth="1"/>
    <col min="10498" max="10499" width="3.75" style="4" bestFit="1" customWidth="1"/>
    <col min="10500" max="10502" width="4.25" style="4" customWidth="1"/>
    <col min="10503" max="10503" width="10.125" style="4" customWidth="1"/>
    <col min="10504" max="10504" width="6" style="4" customWidth="1"/>
    <col min="10505" max="10505" width="4.75" style="4" bestFit="1" customWidth="1"/>
    <col min="10506" max="10506" width="4.25" style="4" customWidth="1"/>
    <col min="10507" max="10507" width="10.25" style="4" customWidth="1"/>
    <col min="10508" max="10508" width="4.75" style="4" bestFit="1" customWidth="1"/>
    <col min="10509" max="10752" width="9" style="4"/>
    <col min="10753" max="10753" width="7.75" style="4" customWidth="1"/>
    <col min="10754" max="10755" width="3.75" style="4" bestFit="1" customWidth="1"/>
    <col min="10756" max="10758" width="4.25" style="4" customWidth="1"/>
    <col min="10759" max="10759" width="10.125" style="4" customWidth="1"/>
    <col min="10760" max="10760" width="6" style="4" customWidth="1"/>
    <col min="10761" max="10761" width="4.75" style="4" bestFit="1" customWidth="1"/>
    <col min="10762" max="10762" width="4.25" style="4" customWidth="1"/>
    <col min="10763" max="10763" width="10.25" style="4" customWidth="1"/>
    <col min="10764" max="10764" width="4.75" style="4" bestFit="1" customWidth="1"/>
    <col min="10765" max="11008" width="9" style="4"/>
    <col min="11009" max="11009" width="7.75" style="4" customWidth="1"/>
    <col min="11010" max="11011" width="3.75" style="4" bestFit="1" customWidth="1"/>
    <col min="11012" max="11014" width="4.25" style="4" customWidth="1"/>
    <col min="11015" max="11015" width="10.125" style="4" customWidth="1"/>
    <col min="11016" max="11016" width="6" style="4" customWidth="1"/>
    <col min="11017" max="11017" width="4.75" style="4" bestFit="1" customWidth="1"/>
    <col min="11018" max="11018" width="4.25" style="4" customWidth="1"/>
    <col min="11019" max="11019" width="10.25" style="4" customWidth="1"/>
    <col min="11020" max="11020" width="4.75" style="4" bestFit="1" customWidth="1"/>
    <col min="11021" max="11264" width="9" style="4"/>
    <col min="11265" max="11265" width="7.75" style="4" customWidth="1"/>
    <col min="11266" max="11267" width="3.75" style="4" bestFit="1" customWidth="1"/>
    <col min="11268" max="11270" width="4.25" style="4" customWidth="1"/>
    <col min="11271" max="11271" width="10.125" style="4" customWidth="1"/>
    <col min="11272" max="11272" width="6" style="4" customWidth="1"/>
    <col min="11273" max="11273" width="4.75" style="4" bestFit="1" customWidth="1"/>
    <col min="11274" max="11274" width="4.25" style="4" customWidth="1"/>
    <col min="11275" max="11275" width="10.25" style="4" customWidth="1"/>
    <col min="11276" max="11276" width="4.75" style="4" bestFit="1" customWidth="1"/>
    <col min="11277" max="11520" width="9" style="4"/>
    <col min="11521" max="11521" width="7.75" style="4" customWidth="1"/>
    <col min="11522" max="11523" width="3.75" style="4" bestFit="1" customWidth="1"/>
    <col min="11524" max="11526" width="4.25" style="4" customWidth="1"/>
    <col min="11527" max="11527" width="10.125" style="4" customWidth="1"/>
    <col min="11528" max="11528" width="6" style="4" customWidth="1"/>
    <col min="11529" max="11529" width="4.75" style="4" bestFit="1" customWidth="1"/>
    <col min="11530" max="11530" width="4.25" style="4" customWidth="1"/>
    <col min="11531" max="11531" width="10.25" style="4" customWidth="1"/>
    <col min="11532" max="11532" width="4.75" style="4" bestFit="1" customWidth="1"/>
    <col min="11533" max="11776" width="9" style="4"/>
    <col min="11777" max="11777" width="7.75" style="4" customWidth="1"/>
    <col min="11778" max="11779" width="3.75" style="4" bestFit="1" customWidth="1"/>
    <col min="11780" max="11782" width="4.25" style="4" customWidth="1"/>
    <col min="11783" max="11783" width="10.125" style="4" customWidth="1"/>
    <col min="11784" max="11784" width="6" style="4" customWidth="1"/>
    <col min="11785" max="11785" width="4.75" style="4" bestFit="1" customWidth="1"/>
    <col min="11786" max="11786" width="4.25" style="4" customWidth="1"/>
    <col min="11787" max="11787" width="10.25" style="4" customWidth="1"/>
    <col min="11788" max="11788" width="4.75" style="4" bestFit="1" customWidth="1"/>
    <col min="11789" max="12032" width="9" style="4"/>
    <col min="12033" max="12033" width="7.75" style="4" customWidth="1"/>
    <col min="12034" max="12035" width="3.75" style="4" bestFit="1" customWidth="1"/>
    <col min="12036" max="12038" width="4.25" style="4" customWidth="1"/>
    <col min="12039" max="12039" width="10.125" style="4" customWidth="1"/>
    <col min="12040" max="12040" width="6" style="4" customWidth="1"/>
    <col min="12041" max="12041" width="4.75" style="4" bestFit="1" customWidth="1"/>
    <col min="12042" max="12042" width="4.25" style="4" customWidth="1"/>
    <col min="12043" max="12043" width="10.25" style="4" customWidth="1"/>
    <col min="12044" max="12044" width="4.75" style="4" bestFit="1" customWidth="1"/>
    <col min="12045" max="12288" width="9" style="4"/>
    <col min="12289" max="12289" width="7.75" style="4" customWidth="1"/>
    <col min="12290" max="12291" width="3.75" style="4" bestFit="1" customWidth="1"/>
    <col min="12292" max="12294" width="4.25" style="4" customWidth="1"/>
    <col min="12295" max="12295" width="10.125" style="4" customWidth="1"/>
    <col min="12296" max="12296" width="6" style="4" customWidth="1"/>
    <col min="12297" max="12297" width="4.75" style="4" bestFit="1" customWidth="1"/>
    <col min="12298" max="12298" width="4.25" style="4" customWidth="1"/>
    <col min="12299" max="12299" width="10.25" style="4" customWidth="1"/>
    <col min="12300" max="12300" width="4.75" style="4" bestFit="1" customWidth="1"/>
    <col min="12301" max="12544" width="9" style="4"/>
    <col min="12545" max="12545" width="7.75" style="4" customWidth="1"/>
    <col min="12546" max="12547" width="3.75" style="4" bestFit="1" customWidth="1"/>
    <col min="12548" max="12550" width="4.25" style="4" customWidth="1"/>
    <col min="12551" max="12551" width="10.125" style="4" customWidth="1"/>
    <col min="12552" max="12552" width="6" style="4" customWidth="1"/>
    <col min="12553" max="12553" width="4.75" style="4" bestFit="1" customWidth="1"/>
    <col min="12554" max="12554" width="4.25" style="4" customWidth="1"/>
    <col min="12555" max="12555" width="10.25" style="4" customWidth="1"/>
    <col min="12556" max="12556" width="4.75" style="4" bestFit="1" customWidth="1"/>
    <col min="12557" max="12800" width="9" style="4"/>
    <col min="12801" max="12801" width="7.75" style="4" customWidth="1"/>
    <col min="12802" max="12803" width="3.75" style="4" bestFit="1" customWidth="1"/>
    <col min="12804" max="12806" width="4.25" style="4" customWidth="1"/>
    <col min="12807" max="12807" width="10.125" style="4" customWidth="1"/>
    <col min="12808" max="12808" width="6" style="4" customWidth="1"/>
    <col min="12809" max="12809" width="4.75" style="4" bestFit="1" customWidth="1"/>
    <col min="12810" max="12810" width="4.25" style="4" customWidth="1"/>
    <col min="12811" max="12811" width="10.25" style="4" customWidth="1"/>
    <col min="12812" max="12812" width="4.75" style="4" bestFit="1" customWidth="1"/>
    <col min="12813" max="13056" width="9" style="4"/>
    <col min="13057" max="13057" width="7.75" style="4" customWidth="1"/>
    <col min="13058" max="13059" width="3.75" style="4" bestFit="1" customWidth="1"/>
    <col min="13060" max="13062" width="4.25" style="4" customWidth="1"/>
    <col min="13063" max="13063" width="10.125" style="4" customWidth="1"/>
    <col min="13064" max="13064" width="6" style="4" customWidth="1"/>
    <col min="13065" max="13065" width="4.75" style="4" bestFit="1" customWidth="1"/>
    <col min="13066" max="13066" width="4.25" style="4" customWidth="1"/>
    <col min="13067" max="13067" width="10.25" style="4" customWidth="1"/>
    <col min="13068" max="13068" width="4.75" style="4" bestFit="1" customWidth="1"/>
    <col min="13069" max="13312" width="9" style="4"/>
    <col min="13313" max="13313" width="7.75" style="4" customWidth="1"/>
    <col min="13314" max="13315" width="3.75" style="4" bestFit="1" customWidth="1"/>
    <col min="13316" max="13318" width="4.25" style="4" customWidth="1"/>
    <col min="13319" max="13319" width="10.125" style="4" customWidth="1"/>
    <col min="13320" max="13320" width="6" style="4" customWidth="1"/>
    <col min="13321" max="13321" width="4.75" style="4" bestFit="1" customWidth="1"/>
    <col min="13322" max="13322" width="4.25" style="4" customWidth="1"/>
    <col min="13323" max="13323" width="10.25" style="4" customWidth="1"/>
    <col min="13324" max="13324" width="4.75" style="4" bestFit="1" customWidth="1"/>
    <col min="13325" max="13568" width="9" style="4"/>
    <col min="13569" max="13569" width="7.75" style="4" customWidth="1"/>
    <col min="13570" max="13571" width="3.75" style="4" bestFit="1" customWidth="1"/>
    <col min="13572" max="13574" width="4.25" style="4" customWidth="1"/>
    <col min="13575" max="13575" width="10.125" style="4" customWidth="1"/>
    <col min="13576" max="13576" width="6" style="4" customWidth="1"/>
    <col min="13577" max="13577" width="4.75" style="4" bestFit="1" customWidth="1"/>
    <col min="13578" max="13578" width="4.25" style="4" customWidth="1"/>
    <col min="13579" max="13579" width="10.25" style="4" customWidth="1"/>
    <col min="13580" max="13580" width="4.75" style="4" bestFit="1" customWidth="1"/>
    <col min="13581" max="13824" width="9" style="4"/>
    <col min="13825" max="13825" width="7.75" style="4" customWidth="1"/>
    <col min="13826" max="13827" width="3.75" style="4" bestFit="1" customWidth="1"/>
    <col min="13828" max="13830" width="4.25" style="4" customWidth="1"/>
    <col min="13831" max="13831" width="10.125" style="4" customWidth="1"/>
    <col min="13832" max="13832" width="6" style="4" customWidth="1"/>
    <col min="13833" max="13833" width="4.75" style="4" bestFit="1" customWidth="1"/>
    <col min="13834" max="13834" width="4.25" style="4" customWidth="1"/>
    <col min="13835" max="13835" width="10.25" style="4" customWidth="1"/>
    <col min="13836" max="13836" width="4.75" style="4" bestFit="1" customWidth="1"/>
    <col min="13837" max="14080" width="9" style="4"/>
    <col min="14081" max="14081" width="7.75" style="4" customWidth="1"/>
    <col min="14082" max="14083" width="3.75" style="4" bestFit="1" customWidth="1"/>
    <col min="14084" max="14086" width="4.25" style="4" customWidth="1"/>
    <col min="14087" max="14087" width="10.125" style="4" customWidth="1"/>
    <col min="14088" max="14088" width="6" style="4" customWidth="1"/>
    <col min="14089" max="14089" width="4.75" style="4" bestFit="1" customWidth="1"/>
    <col min="14090" max="14090" width="4.25" style="4" customWidth="1"/>
    <col min="14091" max="14091" width="10.25" style="4" customWidth="1"/>
    <col min="14092" max="14092" width="4.75" style="4" bestFit="1" customWidth="1"/>
    <col min="14093" max="14336" width="9" style="4"/>
    <col min="14337" max="14337" width="7.75" style="4" customWidth="1"/>
    <col min="14338" max="14339" width="3.75" style="4" bestFit="1" customWidth="1"/>
    <col min="14340" max="14342" width="4.25" style="4" customWidth="1"/>
    <col min="14343" max="14343" width="10.125" style="4" customWidth="1"/>
    <col min="14344" max="14344" width="6" style="4" customWidth="1"/>
    <col min="14345" max="14345" width="4.75" style="4" bestFit="1" customWidth="1"/>
    <col min="14346" max="14346" width="4.25" style="4" customWidth="1"/>
    <col min="14347" max="14347" width="10.25" style="4" customWidth="1"/>
    <col min="14348" max="14348" width="4.75" style="4" bestFit="1" customWidth="1"/>
    <col min="14349" max="14592" width="9" style="4"/>
    <col min="14593" max="14593" width="7.75" style="4" customWidth="1"/>
    <col min="14594" max="14595" width="3.75" style="4" bestFit="1" customWidth="1"/>
    <col min="14596" max="14598" width="4.25" style="4" customWidth="1"/>
    <col min="14599" max="14599" width="10.125" style="4" customWidth="1"/>
    <col min="14600" max="14600" width="6" style="4" customWidth="1"/>
    <col min="14601" max="14601" width="4.75" style="4" bestFit="1" customWidth="1"/>
    <col min="14602" max="14602" width="4.25" style="4" customWidth="1"/>
    <col min="14603" max="14603" width="10.25" style="4" customWidth="1"/>
    <col min="14604" max="14604" width="4.75" style="4" bestFit="1" customWidth="1"/>
    <col min="14605" max="14848" width="9" style="4"/>
    <col min="14849" max="14849" width="7.75" style="4" customWidth="1"/>
    <col min="14850" max="14851" width="3.75" style="4" bestFit="1" customWidth="1"/>
    <col min="14852" max="14854" width="4.25" style="4" customWidth="1"/>
    <col min="14855" max="14855" width="10.125" style="4" customWidth="1"/>
    <col min="14856" max="14856" width="6" style="4" customWidth="1"/>
    <col min="14857" max="14857" width="4.75" style="4" bestFit="1" customWidth="1"/>
    <col min="14858" max="14858" width="4.25" style="4" customWidth="1"/>
    <col min="14859" max="14859" width="10.25" style="4" customWidth="1"/>
    <col min="14860" max="14860" width="4.75" style="4" bestFit="1" customWidth="1"/>
    <col min="14861" max="15104" width="9" style="4"/>
    <col min="15105" max="15105" width="7.75" style="4" customWidth="1"/>
    <col min="15106" max="15107" width="3.75" style="4" bestFit="1" customWidth="1"/>
    <col min="15108" max="15110" width="4.25" style="4" customWidth="1"/>
    <col min="15111" max="15111" width="10.125" style="4" customWidth="1"/>
    <col min="15112" max="15112" width="6" style="4" customWidth="1"/>
    <col min="15113" max="15113" width="4.75" style="4" bestFit="1" customWidth="1"/>
    <col min="15114" max="15114" width="4.25" style="4" customWidth="1"/>
    <col min="15115" max="15115" width="10.25" style="4" customWidth="1"/>
    <col min="15116" max="15116" width="4.75" style="4" bestFit="1" customWidth="1"/>
    <col min="15117" max="15360" width="9" style="4"/>
    <col min="15361" max="15361" width="7.75" style="4" customWidth="1"/>
    <col min="15362" max="15363" width="3.75" style="4" bestFit="1" customWidth="1"/>
    <col min="15364" max="15366" width="4.25" style="4" customWidth="1"/>
    <col min="15367" max="15367" width="10.125" style="4" customWidth="1"/>
    <col min="15368" max="15368" width="6" style="4" customWidth="1"/>
    <col min="15369" max="15369" width="4.75" style="4" bestFit="1" customWidth="1"/>
    <col min="15370" max="15370" width="4.25" style="4" customWidth="1"/>
    <col min="15371" max="15371" width="10.25" style="4" customWidth="1"/>
    <col min="15372" max="15372" width="4.75" style="4" bestFit="1" customWidth="1"/>
    <col min="15373" max="15616" width="9" style="4"/>
    <col min="15617" max="15617" width="7.75" style="4" customWidth="1"/>
    <col min="15618" max="15619" width="3.75" style="4" bestFit="1" customWidth="1"/>
    <col min="15620" max="15622" width="4.25" style="4" customWidth="1"/>
    <col min="15623" max="15623" width="10.125" style="4" customWidth="1"/>
    <col min="15624" max="15624" width="6" style="4" customWidth="1"/>
    <col min="15625" max="15625" width="4.75" style="4" bestFit="1" customWidth="1"/>
    <col min="15626" max="15626" width="4.25" style="4" customWidth="1"/>
    <col min="15627" max="15627" width="10.25" style="4" customWidth="1"/>
    <col min="15628" max="15628" width="4.75" style="4" bestFit="1" customWidth="1"/>
    <col min="15629" max="15872" width="9" style="4"/>
    <col min="15873" max="15873" width="7.75" style="4" customWidth="1"/>
    <col min="15874" max="15875" width="3.75" style="4" bestFit="1" customWidth="1"/>
    <col min="15876" max="15878" width="4.25" style="4" customWidth="1"/>
    <col min="15879" max="15879" width="10.125" style="4" customWidth="1"/>
    <col min="15880" max="15880" width="6" style="4" customWidth="1"/>
    <col min="15881" max="15881" width="4.75" style="4" bestFit="1" customWidth="1"/>
    <col min="15882" max="15882" width="4.25" style="4" customWidth="1"/>
    <col min="15883" max="15883" width="10.25" style="4" customWidth="1"/>
    <col min="15884" max="15884" width="4.75" style="4" bestFit="1" customWidth="1"/>
    <col min="15885" max="16128" width="9" style="4"/>
    <col min="16129" max="16129" width="7.75" style="4" customWidth="1"/>
    <col min="16130" max="16131" width="3.75" style="4" bestFit="1" customWidth="1"/>
    <col min="16132" max="16134" width="4.25" style="4" customWidth="1"/>
    <col min="16135" max="16135" width="10.125" style="4" customWidth="1"/>
    <col min="16136" max="16136" width="6" style="4" customWidth="1"/>
    <col min="16137" max="16137" width="4.75" style="4" bestFit="1" customWidth="1"/>
    <col min="16138" max="16138" width="4.25" style="4" customWidth="1"/>
    <col min="16139" max="16139" width="10.25" style="4" customWidth="1"/>
    <col min="16140" max="16140" width="4.75" style="4" bestFit="1" customWidth="1"/>
    <col min="16141" max="16384" width="9" style="4"/>
  </cols>
  <sheetData>
    <row r="1" spans="1:12" ht="18">
      <c r="A1" s="91" t="s">
        <v>44</v>
      </c>
      <c r="B1" s="12" t="s">
        <v>2</v>
      </c>
      <c r="C1" s="12" t="s">
        <v>45</v>
      </c>
      <c r="D1" s="11" t="s">
        <v>4</v>
      </c>
      <c r="E1" s="12" t="s">
        <v>5</v>
      </c>
      <c r="F1" s="11" t="s">
        <v>46</v>
      </c>
      <c r="G1" s="12" t="s">
        <v>10</v>
      </c>
      <c r="H1" s="11" t="s">
        <v>47</v>
      </c>
      <c r="I1" s="11" t="s">
        <v>48</v>
      </c>
      <c r="J1" s="12" t="s">
        <v>49</v>
      </c>
      <c r="K1" s="12" t="s">
        <v>50</v>
      </c>
      <c r="L1" s="12" t="s">
        <v>51</v>
      </c>
    </row>
    <row r="2" spans="1:12" ht="30">
      <c r="A2" s="91"/>
      <c r="B2" s="12" t="s">
        <v>19</v>
      </c>
      <c r="C2" s="12" t="s">
        <v>19</v>
      </c>
      <c r="D2" s="11" t="s">
        <v>19</v>
      </c>
      <c r="E2" s="12" t="s">
        <v>19</v>
      </c>
      <c r="F2" s="11" t="s">
        <v>52</v>
      </c>
      <c r="G2" s="12" t="s">
        <v>53</v>
      </c>
      <c r="H2" s="11" t="s">
        <v>54</v>
      </c>
      <c r="I2" s="11" t="s">
        <v>55</v>
      </c>
      <c r="J2" s="12" t="s">
        <v>52</v>
      </c>
      <c r="K2" s="12" t="s">
        <v>54</v>
      </c>
      <c r="L2" s="12" t="s">
        <v>55</v>
      </c>
    </row>
    <row r="3" spans="1:12">
      <c r="A3" s="7">
        <v>900</v>
      </c>
      <c r="B3" s="15">
        <f>VLOOKUP($A$3,$A$5:$L$100,2,0)</f>
        <v>600</v>
      </c>
      <c r="C3" s="15">
        <f>VLOOKUP($A$3,$A$5:$L$100,3,0)</f>
        <v>900</v>
      </c>
      <c r="D3" s="15">
        <f>VLOOKUP($A$3,$A$5:$L$100,4,0)</f>
        <v>12</v>
      </c>
      <c r="E3" s="15">
        <f>VLOOKUP($A$3,$A$5:$L$100,5,0)</f>
        <v>19</v>
      </c>
      <c r="F3" s="15">
        <f>VLOOKUP($A$3,$A$5:$L$100,6,0)</f>
        <v>192</v>
      </c>
      <c r="G3" s="15">
        <f>VLOOKUP($A$3,$A$5:$L$100,7,0)</f>
        <v>110</v>
      </c>
      <c r="H3" s="15">
        <f>VLOOKUP($A$3,$A$5:$L$100,8,0)</f>
        <v>235300</v>
      </c>
      <c r="I3" s="15">
        <f>VLOOKUP($A$3,$A$5:$L$100,9,0)</f>
        <v>5230</v>
      </c>
      <c r="J3" s="15">
        <f>VLOOKUP($A$3,$A$5:$L$100,10,0)</f>
        <v>120</v>
      </c>
      <c r="K3" s="15">
        <f>VLOOKUP($A$3,$A$5:$L$100,11,0)</f>
        <v>213700</v>
      </c>
      <c r="L3" s="15">
        <f>VLOOKUP($A$3,$A$5:$L$100,12,0)</f>
        <v>4750</v>
      </c>
    </row>
    <row r="5" spans="1:12">
      <c r="A5" s="9">
        <v>120</v>
      </c>
      <c r="B5" s="9">
        <v>80</v>
      </c>
      <c r="C5" s="9">
        <v>120</v>
      </c>
      <c r="D5" s="9">
        <v>3.8</v>
      </c>
      <c r="E5" s="9">
        <v>5.2</v>
      </c>
      <c r="F5" s="9">
        <v>9.16</v>
      </c>
      <c r="G5" s="9">
        <v>0.71799999999999997</v>
      </c>
      <c r="H5" s="9">
        <v>206</v>
      </c>
      <c r="I5" s="9">
        <v>34.299999999999997</v>
      </c>
      <c r="J5" s="9">
        <v>6.12</v>
      </c>
      <c r="K5" s="9">
        <v>189</v>
      </c>
      <c r="L5" s="9">
        <v>31.6</v>
      </c>
    </row>
    <row r="6" spans="1:12">
      <c r="A6" s="9">
        <v>150</v>
      </c>
      <c r="B6" s="9">
        <v>100</v>
      </c>
      <c r="C6" s="9">
        <v>150</v>
      </c>
      <c r="D6" s="9">
        <v>4.0999999999999996</v>
      </c>
      <c r="E6" s="9">
        <v>5.7</v>
      </c>
      <c r="F6" s="9">
        <v>12.4</v>
      </c>
      <c r="G6" s="9">
        <v>1.21</v>
      </c>
      <c r="H6" s="9">
        <v>437</v>
      </c>
      <c r="I6" s="9">
        <v>58.2</v>
      </c>
      <c r="J6" s="9">
        <v>8.25</v>
      </c>
      <c r="K6" s="9">
        <v>403</v>
      </c>
      <c r="L6" s="9">
        <v>53.7</v>
      </c>
    </row>
    <row r="7" spans="1:12">
      <c r="A7" s="9">
        <v>180</v>
      </c>
      <c r="B7" s="9">
        <v>120</v>
      </c>
      <c r="C7" s="9">
        <v>180</v>
      </c>
      <c r="D7" s="9">
        <v>4.4000000000000004</v>
      </c>
      <c r="E7" s="9">
        <v>6.3</v>
      </c>
      <c r="F7" s="9">
        <v>15.8</v>
      </c>
      <c r="G7" s="9">
        <v>1.86</v>
      </c>
      <c r="H7" s="9">
        <v>809</v>
      </c>
      <c r="I7" s="9">
        <v>89.9</v>
      </c>
      <c r="J7" s="9">
        <v>10.6</v>
      </c>
      <c r="K7" s="9">
        <v>746</v>
      </c>
      <c r="L7" s="9">
        <v>82.8</v>
      </c>
    </row>
    <row r="8" spans="1:12">
      <c r="A8" s="9">
        <v>210</v>
      </c>
      <c r="B8" s="9">
        <v>140</v>
      </c>
      <c r="C8" s="9">
        <v>210</v>
      </c>
      <c r="D8" s="9">
        <v>4.7</v>
      </c>
      <c r="E8" s="9">
        <v>6.9</v>
      </c>
      <c r="F8" s="9">
        <v>19.7</v>
      </c>
      <c r="G8" s="9">
        <v>2.7</v>
      </c>
      <c r="H8" s="9">
        <v>1370</v>
      </c>
      <c r="I8" s="9">
        <v>131</v>
      </c>
      <c r="J8" s="9">
        <v>13.1</v>
      </c>
      <c r="K8" s="9">
        <v>1270</v>
      </c>
      <c r="L8" s="9">
        <v>121</v>
      </c>
    </row>
    <row r="9" spans="1:12">
      <c r="A9" s="9">
        <v>240</v>
      </c>
      <c r="B9" s="9">
        <v>160</v>
      </c>
      <c r="C9" s="9">
        <v>240</v>
      </c>
      <c r="D9" s="9">
        <v>5</v>
      </c>
      <c r="E9" s="9">
        <v>7.4</v>
      </c>
      <c r="F9" s="9">
        <v>24.1</v>
      </c>
      <c r="G9" s="9">
        <v>3.78</v>
      </c>
      <c r="H9" s="9">
        <v>2200</v>
      </c>
      <c r="I9" s="9">
        <v>184</v>
      </c>
      <c r="J9" s="9">
        <v>16.100000000000001</v>
      </c>
      <c r="K9" s="9">
        <v>2030</v>
      </c>
      <c r="L9" s="9">
        <v>169</v>
      </c>
    </row>
    <row r="10" spans="1:12">
      <c r="A10" s="9">
        <v>270</v>
      </c>
      <c r="B10" s="9">
        <v>180</v>
      </c>
      <c r="C10" s="9">
        <v>270</v>
      </c>
      <c r="D10" s="9">
        <v>5.3</v>
      </c>
      <c r="E10" s="9">
        <v>8</v>
      </c>
      <c r="F10" s="9">
        <v>28.7</v>
      </c>
      <c r="G10" s="9">
        <v>5.0599999999999996</v>
      </c>
      <c r="H10" s="9">
        <v>3330</v>
      </c>
      <c r="I10" s="9">
        <v>247</v>
      </c>
      <c r="J10" s="9">
        <v>19.100000000000001</v>
      </c>
      <c r="K10" s="9">
        <v>3070</v>
      </c>
      <c r="L10" s="9">
        <v>228</v>
      </c>
    </row>
    <row r="11" spans="1:12">
      <c r="A11" s="9">
        <v>300</v>
      </c>
      <c r="B11" s="9">
        <v>200</v>
      </c>
      <c r="C11" s="9">
        <v>300</v>
      </c>
      <c r="D11" s="9">
        <v>5.6</v>
      </c>
      <c r="E11" s="9">
        <v>8.5</v>
      </c>
      <c r="F11" s="9">
        <v>34.1</v>
      </c>
      <c r="G11" s="9">
        <v>6.7</v>
      </c>
      <c r="H11" s="9">
        <v>4910</v>
      </c>
      <c r="I11" s="9">
        <v>327</v>
      </c>
      <c r="J11" s="9">
        <v>22.9</v>
      </c>
      <c r="K11" s="9">
        <v>4540</v>
      </c>
      <c r="L11" s="9">
        <v>302</v>
      </c>
    </row>
    <row r="12" spans="1:12">
      <c r="A12" s="9">
        <v>330</v>
      </c>
      <c r="B12" s="9">
        <v>220</v>
      </c>
      <c r="C12" s="9">
        <v>330</v>
      </c>
      <c r="D12" s="9">
        <v>5.9</v>
      </c>
      <c r="E12" s="9">
        <v>9.1999999999999993</v>
      </c>
      <c r="F12" s="9">
        <v>39.9</v>
      </c>
      <c r="G12" s="9">
        <v>8.6300000000000008</v>
      </c>
      <c r="H12" s="9">
        <v>6990</v>
      </c>
      <c r="I12" s="9">
        <v>423</v>
      </c>
      <c r="J12" s="9">
        <v>26.9</v>
      </c>
      <c r="K12" s="9">
        <v>6460</v>
      </c>
      <c r="L12" s="9">
        <v>392</v>
      </c>
    </row>
    <row r="13" spans="1:12">
      <c r="A13" s="9">
        <v>360</v>
      </c>
      <c r="B13" s="9">
        <v>240</v>
      </c>
      <c r="C13" s="9">
        <v>360</v>
      </c>
      <c r="D13" s="9">
        <v>6.2</v>
      </c>
      <c r="E13" s="9">
        <v>9.8000000000000007</v>
      </c>
      <c r="F13" s="9">
        <v>46.5</v>
      </c>
      <c r="G13" s="9">
        <v>11</v>
      </c>
      <c r="H13" s="9">
        <v>9790</v>
      </c>
      <c r="I13" s="9">
        <v>544</v>
      </c>
      <c r="J13" s="9">
        <v>31.7</v>
      </c>
      <c r="K13" s="9">
        <v>9070</v>
      </c>
      <c r="L13" s="9">
        <v>504</v>
      </c>
    </row>
    <row r="14" spans="1:12">
      <c r="A14" s="9">
        <v>405</v>
      </c>
      <c r="B14" s="9">
        <v>270</v>
      </c>
      <c r="C14" s="9">
        <v>405</v>
      </c>
      <c r="D14" s="9">
        <v>6.6</v>
      </c>
      <c r="E14" s="9">
        <v>10.199999999999999</v>
      </c>
      <c r="F14" s="9">
        <v>54.8</v>
      </c>
      <c r="G14" s="9">
        <v>14.6</v>
      </c>
      <c r="H14" s="9">
        <v>14550</v>
      </c>
      <c r="I14" s="9">
        <v>719</v>
      </c>
      <c r="J14" s="9">
        <v>37</v>
      </c>
      <c r="K14" s="9">
        <v>13470</v>
      </c>
      <c r="L14" s="9">
        <v>665</v>
      </c>
    </row>
    <row r="15" spans="1:12">
      <c r="A15" s="9">
        <v>450</v>
      </c>
      <c r="B15" s="9">
        <v>300</v>
      </c>
      <c r="C15" s="9">
        <v>450</v>
      </c>
      <c r="D15" s="9">
        <v>7.1</v>
      </c>
      <c r="E15" s="9">
        <v>10.7</v>
      </c>
      <c r="F15" s="9">
        <v>64.5</v>
      </c>
      <c r="G15" s="9">
        <v>19</v>
      </c>
      <c r="H15" s="9">
        <v>21010</v>
      </c>
      <c r="I15" s="9">
        <v>934</v>
      </c>
      <c r="J15" s="9">
        <v>43.2</v>
      </c>
      <c r="K15" s="9">
        <v>19410</v>
      </c>
      <c r="L15" s="9">
        <v>863</v>
      </c>
    </row>
    <row r="16" spans="1:12">
      <c r="A16" s="9">
        <v>495</v>
      </c>
      <c r="B16" s="9">
        <v>330</v>
      </c>
      <c r="C16" s="9">
        <v>495</v>
      </c>
      <c r="D16" s="9">
        <v>7.5</v>
      </c>
      <c r="E16" s="9">
        <v>11.5</v>
      </c>
      <c r="F16" s="9">
        <v>75</v>
      </c>
      <c r="G16" s="9">
        <v>24.3</v>
      </c>
      <c r="H16" s="9">
        <v>29580</v>
      </c>
      <c r="I16" s="9">
        <v>1200</v>
      </c>
      <c r="J16" s="9">
        <v>50.2</v>
      </c>
      <c r="K16" s="9">
        <v>27330</v>
      </c>
      <c r="L16" s="9">
        <v>1100</v>
      </c>
    </row>
    <row r="17" spans="1:12">
      <c r="A17" s="9">
        <v>540</v>
      </c>
      <c r="B17" s="9">
        <v>360</v>
      </c>
      <c r="C17" s="9">
        <v>540</v>
      </c>
      <c r="D17" s="9">
        <v>8</v>
      </c>
      <c r="E17" s="9">
        <v>12.7</v>
      </c>
      <c r="F17" s="9">
        <v>87.1</v>
      </c>
      <c r="G17" s="9">
        <v>30.8</v>
      </c>
      <c r="H17" s="9">
        <v>40890</v>
      </c>
      <c r="I17" s="9">
        <v>1510</v>
      </c>
      <c r="J17" s="9">
        <v>58.3</v>
      </c>
      <c r="K17" s="9">
        <v>37780</v>
      </c>
      <c r="L17" s="9">
        <v>1400</v>
      </c>
    </row>
    <row r="18" spans="1:12">
      <c r="A18" s="9">
        <v>600</v>
      </c>
      <c r="B18" s="9">
        <v>400</v>
      </c>
      <c r="C18" s="9">
        <v>600</v>
      </c>
      <c r="D18" s="9">
        <v>8.6</v>
      </c>
      <c r="E18" s="9">
        <v>13.5</v>
      </c>
      <c r="F18" s="9">
        <v>102</v>
      </c>
      <c r="G18" s="9">
        <v>39.700000000000003</v>
      </c>
      <c r="H18" s="9">
        <v>58290</v>
      </c>
      <c r="I18" s="9">
        <v>1940</v>
      </c>
      <c r="J18" s="9">
        <v>67.3</v>
      </c>
      <c r="K18" s="9">
        <v>53700</v>
      </c>
      <c r="L18" s="9">
        <v>1790</v>
      </c>
    </row>
    <row r="19" spans="1:12">
      <c r="A19" s="9">
        <v>675</v>
      </c>
      <c r="B19" s="9">
        <v>450</v>
      </c>
      <c r="C19" s="9">
        <v>675</v>
      </c>
      <c r="D19" s="9">
        <v>9.4</v>
      </c>
      <c r="E19" s="9">
        <v>14.6</v>
      </c>
      <c r="F19" s="9">
        <v>120</v>
      </c>
      <c r="G19" s="9">
        <v>52.2</v>
      </c>
      <c r="H19" s="9">
        <v>85430</v>
      </c>
      <c r="I19" s="9">
        <v>2530</v>
      </c>
      <c r="J19" s="9">
        <v>77.7</v>
      </c>
      <c r="K19" s="9">
        <v>78290</v>
      </c>
      <c r="L19" s="9">
        <v>2320</v>
      </c>
    </row>
    <row r="20" spans="1:12">
      <c r="A20" s="9">
        <v>750</v>
      </c>
      <c r="B20" s="9">
        <v>500</v>
      </c>
      <c r="C20" s="9">
        <v>750</v>
      </c>
      <c r="D20" s="9">
        <v>10.199999999999999</v>
      </c>
      <c r="E20" s="9">
        <v>16</v>
      </c>
      <c r="F20" s="9">
        <v>142</v>
      </c>
      <c r="G20" s="9">
        <v>68.2</v>
      </c>
      <c r="H20" s="9">
        <v>122400</v>
      </c>
      <c r="I20" s="9">
        <v>3260</v>
      </c>
      <c r="J20" s="9">
        <v>90.5</v>
      </c>
      <c r="K20" s="9">
        <v>111800</v>
      </c>
      <c r="L20" s="9">
        <v>2980</v>
      </c>
    </row>
    <row r="21" spans="1:12">
      <c r="A21" s="9">
        <v>825</v>
      </c>
      <c r="B21" s="9">
        <v>550</v>
      </c>
      <c r="C21" s="9">
        <v>825</v>
      </c>
      <c r="D21" s="9">
        <v>11.1</v>
      </c>
      <c r="E21" s="9">
        <v>17.2</v>
      </c>
      <c r="F21" s="9">
        <v>165</v>
      </c>
      <c r="G21" s="9">
        <v>86.6</v>
      </c>
      <c r="H21" s="9">
        <v>171100</v>
      </c>
      <c r="I21" s="9">
        <v>4150</v>
      </c>
      <c r="J21" s="9">
        <v>103</v>
      </c>
      <c r="K21" s="9">
        <v>155700</v>
      </c>
      <c r="L21" s="9">
        <v>3770</v>
      </c>
    </row>
    <row r="22" spans="1:12">
      <c r="A22" s="9">
        <v>900</v>
      </c>
      <c r="B22" s="9">
        <v>600</v>
      </c>
      <c r="C22" s="9">
        <v>900</v>
      </c>
      <c r="D22" s="9">
        <v>12</v>
      </c>
      <c r="E22" s="9">
        <v>19</v>
      </c>
      <c r="F22" s="9">
        <v>192</v>
      </c>
      <c r="G22" s="9">
        <v>110</v>
      </c>
      <c r="H22" s="9">
        <v>235300</v>
      </c>
      <c r="I22" s="9">
        <v>5230</v>
      </c>
      <c r="J22" s="9">
        <v>120</v>
      </c>
      <c r="K22" s="9">
        <v>213700</v>
      </c>
      <c r="L22" s="9">
        <v>4750</v>
      </c>
    </row>
  </sheetData>
  <sheetProtection sheet="1"/>
  <mergeCells count="1">
    <mergeCell ref="A1:A2"/>
  </mergeCells>
  <dataValidations count="1">
    <dataValidation type="list" allowBlank="1" showInputMessage="1" showErrorMessage="1" sqref="A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A65539 IW65539 SS65539 ACO65539 AMK65539 AWG65539 BGC65539 BPY65539 BZU65539 CJQ65539 CTM65539 DDI65539 DNE65539 DXA65539 EGW65539 EQS65539 FAO65539 FKK65539 FUG65539 GEC65539 GNY65539 GXU65539 HHQ65539 HRM65539 IBI65539 ILE65539 IVA65539 JEW65539 JOS65539 JYO65539 KIK65539 KSG65539 LCC65539 LLY65539 LVU65539 MFQ65539 MPM65539 MZI65539 NJE65539 NTA65539 OCW65539 OMS65539 OWO65539 PGK65539 PQG65539 QAC65539 QJY65539 QTU65539 RDQ65539 RNM65539 RXI65539 SHE65539 SRA65539 TAW65539 TKS65539 TUO65539 UEK65539 UOG65539 UYC65539 VHY65539 VRU65539 WBQ65539 WLM65539 WVI65539 A131075 IW131075 SS131075 ACO131075 AMK131075 AWG131075 BGC131075 BPY131075 BZU131075 CJQ131075 CTM131075 DDI131075 DNE131075 DXA131075 EGW131075 EQS131075 FAO131075 FKK131075 FUG131075 GEC131075 GNY131075 GXU131075 HHQ131075 HRM131075 IBI131075 ILE131075 IVA131075 JEW131075 JOS131075 JYO131075 KIK131075 KSG131075 LCC131075 LLY131075 LVU131075 MFQ131075 MPM131075 MZI131075 NJE131075 NTA131075 OCW131075 OMS131075 OWO131075 PGK131075 PQG131075 QAC131075 QJY131075 QTU131075 RDQ131075 RNM131075 RXI131075 SHE131075 SRA131075 TAW131075 TKS131075 TUO131075 UEK131075 UOG131075 UYC131075 VHY131075 VRU131075 WBQ131075 WLM131075 WVI131075 A196611 IW196611 SS196611 ACO196611 AMK196611 AWG196611 BGC196611 BPY196611 BZU196611 CJQ196611 CTM196611 DDI196611 DNE196611 DXA196611 EGW196611 EQS196611 FAO196611 FKK196611 FUG196611 GEC196611 GNY196611 GXU196611 HHQ196611 HRM196611 IBI196611 ILE196611 IVA196611 JEW196611 JOS196611 JYO196611 KIK196611 KSG196611 LCC196611 LLY196611 LVU196611 MFQ196611 MPM196611 MZI196611 NJE196611 NTA196611 OCW196611 OMS196611 OWO196611 PGK196611 PQG196611 QAC196611 QJY196611 QTU196611 RDQ196611 RNM196611 RXI196611 SHE196611 SRA196611 TAW196611 TKS196611 TUO196611 UEK196611 UOG196611 UYC196611 VHY196611 VRU196611 WBQ196611 WLM196611 WVI196611 A262147 IW262147 SS262147 ACO262147 AMK262147 AWG262147 BGC262147 BPY262147 BZU262147 CJQ262147 CTM262147 DDI262147 DNE262147 DXA262147 EGW262147 EQS262147 FAO262147 FKK262147 FUG262147 GEC262147 GNY262147 GXU262147 HHQ262147 HRM262147 IBI262147 ILE262147 IVA262147 JEW262147 JOS262147 JYO262147 KIK262147 KSG262147 LCC262147 LLY262147 LVU262147 MFQ262147 MPM262147 MZI262147 NJE262147 NTA262147 OCW262147 OMS262147 OWO262147 PGK262147 PQG262147 QAC262147 QJY262147 QTU262147 RDQ262147 RNM262147 RXI262147 SHE262147 SRA262147 TAW262147 TKS262147 TUO262147 UEK262147 UOG262147 UYC262147 VHY262147 VRU262147 WBQ262147 WLM262147 WVI262147 A327683 IW327683 SS327683 ACO327683 AMK327683 AWG327683 BGC327683 BPY327683 BZU327683 CJQ327683 CTM327683 DDI327683 DNE327683 DXA327683 EGW327683 EQS327683 FAO327683 FKK327683 FUG327683 GEC327683 GNY327683 GXU327683 HHQ327683 HRM327683 IBI327683 ILE327683 IVA327683 JEW327683 JOS327683 JYO327683 KIK327683 KSG327683 LCC327683 LLY327683 LVU327683 MFQ327683 MPM327683 MZI327683 NJE327683 NTA327683 OCW327683 OMS327683 OWO327683 PGK327683 PQG327683 QAC327683 QJY327683 QTU327683 RDQ327683 RNM327683 RXI327683 SHE327683 SRA327683 TAW327683 TKS327683 TUO327683 UEK327683 UOG327683 UYC327683 VHY327683 VRU327683 WBQ327683 WLM327683 WVI327683 A393219 IW393219 SS393219 ACO393219 AMK393219 AWG393219 BGC393219 BPY393219 BZU393219 CJQ393219 CTM393219 DDI393219 DNE393219 DXA393219 EGW393219 EQS393219 FAO393219 FKK393219 FUG393219 GEC393219 GNY393219 GXU393219 HHQ393219 HRM393219 IBI393219 ILE393219 IVA393219 JEW393219 JOS393219 JYO393219 KIK393219 KSG393219 LCC393219 LLY393219 LVU393219 MFQ393219 MPM393219 MZI393219 NJE393219 NTA393219 OCW393219 OMS393219 OWO393219 PGK393219 PQG393219 QAC393219 QJY393219 QTU393219 RDQ393219 RNM393219 RXI393219 SHE393219 SRA393219 TAW393219 TKS393219 TUO393219 UEK393219 UOG393219 UYC393219 VHY393219 VRU393219 WBQ393219 WLM393219 WVI393219 A458755 IW458755 SS458755 ACO458755 AMK458755 AWG458755 BGC458755 BPY458755 BZU458755 CJQ458755 CTM458755 DDI458755 DNE458755 DXA458755 EGW458755 EQS458755 FAO458755 FKK458755 FUG458755 GEC458755 GNY458755 GXU458755 HHQ458755 HRM458755 IBI458755 ILE458755 IVA458755 JEW458755 JOS458755 JYO458755 KIK458755 KSG458755 LCC458755 LLY458755 LVU458755 MFQ458755 MPM458755 MZI458755 NJE458755 NTA458755 OCW458755 OMS458755 OWO458755 PGK458755 PQG458755 QAC458755 QJY458755 QTU458755 RDQ458755 RNM458755 RXI458755 SHE458755 SRA458755 TAW458755 TKS458755 TUO458755 UEK458755 UOG458755 UYC458755 VHY458755 VRU458755 WBQ458755 WLM458755 WVI458755 A524291 IW524291 SS524291 ACO524291 AMK524291 AWG524291 BGC524291 BPY524291 BZU524291 CJQ524291 CTM524291 DDI524291 DNE524291 DXA524291 EGW524291 EQS524291 FAO524291 FKK524291 FUG524291 GEC524291 GNY524291 GXU524291 HHQ524291 HRM524291 IBI524291 ILE524291 IVA524291 JEW524291 JOS524291 JYO524291 KIK524291 KSG524291 LCC524291 LLY524291 LVU524291 MFQ524291 MPM524291 MZI524291 NJE524291 NTA524291 OCW524291 OMS524291 OWO524291 PGK524291 PQG524291 QAC524291 QJY524291 QTU524291 RDQ524291 RNM524291 RXI524291 SHE524291 SRA524291 TAW524291 TKS524291 TUO524291 UEK524291 UOG524291 UYC524291 VHY524291 VRU524291 WBQ524291 WLM524291 WVI524291 A589827 IW589827 SS589827 ACO589827 AMK589827 AWG589827 BGC589827 BPY589827 BZU589827 CJQ589827 CTM589827 DDI589827 DNE589827 DXA589827 EGW589827 EQS589827 FAO589827 FKK589827 FUG589827 GEC589827 GNY589827 GXU589827 HHQ589827 HRM589827 IBI589827 ILE589827 IVA589827 JEW589827 JOS589827 JYO589827 KIK589827 KSG589827 LCC589827 LLY589827 LVU589827 MFQ589827 MPM589827 MZI589827 NJE589827 NTA589827 OCW589827 OMS589827 OWO589827 PGK589827 PQG589827 QAC589827 QJY589827 QTU589827 RDQ589827 RNM589827 RXI589827 SHE589827 SRA589827 TAW589827 TKS589827 TUO589827 UEK589827 UOG589827 UYC589827 VHY589827 VRU589827 WBQ589827 WLM589827 WVI589827 A655363 IW655363 SS655363 ACO655363 AMK655363 AWG655363 BGC655363 BPY655363 BZU655363 CJQ655363 CTM655363 DDI655363 DNE655363 DXA655363 EGW655363 EQS655363 FAO655363 FKK655363 FUG655363 GEC655363 GNY655363 GXU655363 HHQ655363 HRM655363 IBI655363 ILE655363 IVA655363 JEW655363 JOS655363 JYO655363 KIK655363 KSG655363 LCC655363 LLY655363 LVU655363 MFQ655363 MPM655363 MZI655363 NJE655363 NTA655363 OCW655363 OMS655363 OWO655363 PGK655363 PQG655363 QAC655363 QJY655363 QTU655363 RDQ655363 RNM655363 RXI655363 SHE655363 SRA655363 TAW655363 TKS655363 TUO655363 UEK655363 UOG655363 UYC655363 VHY655363 VRU655363 WBQ655363 WLM655363 WVI655363 A720899 IW720899 SS720899 ACO720899 AMK720899 AWG720899 BGC720899 BPY720899 BZU720899 CJQ720899 CTM720899 DDI720899 DNE720899 DXA720899 EGW720899 EQS720899 FAO720899 FKK720899 FUG720899 GEC720899 GNY720899 GXU720899 HHQ720899 HRM720899 IBI720899 ILE720899 IVA720899 JEW720899 JOS720899 JYO720899 KIK720899 KSG720899 LCC720899 LLY720899 LVU720899 MFQ720899 MPM720899 MZI720899 NJE720899 NTA720899 OCW720899 OMS720899 OWO720899 PGK720899 PQG720899 QAC720899 QJY720899 QTU720899 RDQ720899 RNM720899 RXI720899 SHE720899 SRA720899 TAW720899 TKS720899 TUO720899 UEK720899 UOG720899 UYC720899 VHY720899 VRU720899 WBQ720899 WLM720899 WVI720899 A786435 IW786435 SS786435 ACO786435 AMK786435 AWG786435 BGC786435 BPY786435 BZU786435 CJQ786435 CTM786435 DDI786435 DNE786435 DXA786435 EGW786435 EQS786435 FAO786435 FKK786435 FUG786435 GEC786435 GNY786435 GXU786435 HHQ786435 HRM786435 IBI786435 ILE786435 IVA786435 JEW786435 JOS786435 JYO786435 KIK786435 KSG786435 LCC786435 LLY786435 LVU786435 MFQ786435 MPM786435 MZI786435 NJE786435 NTA786435 OCW786435 OMS786435 OWO786435 PGK786435 PQG786435 QAC786435 QJY786435 QTU786435 RDQ786435 RNM786435 RXI786435 SHE786435 SRA786435 TAW786435 TKS786435 TUO786435 UEK786435 UOG786435 UYC786435 VHY786435 VRU786435 WBQ786435 WLM786435 WVI786435 A851971 IW851971 SS851971 ACO851971 AMK851971 AWG851971 BGC851971 BPY851971 BZU851971 CJQ851971 CTM851971 DDI851971 DNE851971 DXA851971 EGW851971 EQS851971 FAO851971 FKK851971 FUG851971 GEC851971 GNY851971 GXU851971 HHQ851971 HRM851971 IBI851971 ILE851971 IVA851971 JEW851971 JOS851971 JYO851971 KIK851971 KSG851971 LCC851971 LLY851971 LVU851971 MFQ851971 MPM851971 MZI851971 NJE851971 NTA851971 OCW851971 OMS851971 OWO851971 PGK851971 PQG851971 QAC851971 QJY851971 QTU851971 RDQ851971 RNM851971 RXI851971 SHE851971 SRA851971 TAW851971 TKS851971 TUO851971 UEK851971 UOG851971 UYC851971 VHY851971 VRU851971 WBQ851971 WLM851971 WVI851971 A917507 IW917507 SS917507 ACO917507 AMK917507 AWG917507 BGC917507 BPY917507 BZU917507 CJQ917507 CTM917507 DDI917507 DNE917507 DXA917507 EGW917507 EQS917507 FAO917507 FKK917507 FUG917507 GEC917507 GNY917507 GXU917507 HHQ917507 HRM917507 IBI917507 ILE917507 IVA917507 JEW917507 JOS917507 JYO917507 KIK917507 KSG917507 LCC917507 LLY917507 LVU917507 MFQ917507 MPM917507 MZI917507 NJE917507 NTA917507 OCW917507 OMS917507 OWO917507 PGK917507 PQG917507 QAC917507 QJY917507 QTU917507 RDQ917507 RNM917507 RXI917507 SHE917507 SRA917507 TAW917507 TKS917507 TUO917507 UEK917507 UOG917507 UYC917507 VHY917507 VRU917507 WBQ917507 WLM917507 WVI917507 A983043 IW983043 SS983043 ACO983043 AMK983043 AWG983043 BGC983043 BPY983043 BZU983043 CJQ983043 CTM983043 DDI983043 DNE983043 DXA983043 EGW983043 EQS983043 FAO983043 FKK983043 FUG983043 GEC983043 GNY983043 GXU983043 HHQ983043 HRM983043 IBI983043 ILE983043 IVA983043 JEW983043 JOS983043 JYO983043 KIK983043 KSG983043 LCC983043 LLY983043 LVU983043 MFQ983043 MPM983043 MZI983043 NJE983043 NTA983043 OCW983043 OMS983043 OWO983043 PGK983043 PQG983043 QAC983043 QJY983043 QTU983043 RDQ983043 RNM983043 RXI983043 SHE983043 SRA983043 TAW983043 TKS983043 TUO983043 UEK983043 UOG983043 UYC983043 VHY983043 VRU983043 WBQ983043 WLM983043 WVI983043">
      <formula1>$A$5:$A$100</formula1>
    </dataValidation>
  </dataValidation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sheetPr>
  <dimension ref="A2:B204"/>
  <sheetViews>
    <sheetView rightToLeft="1" topLeftCell="A190" workbookViewId="0">
      <selection activeCell="T7" sqref="T7"/>
    </sheetView>
  </sheetViews>
  <sheetFormatPr defaultRowHeight="14.25"/>
  <sheetData>
    <row r="2" spans="1:2" ht="15" thickBot="1"/>
    <row r="3" spans="1:2" ht="20.25" thickTop="1" thickBot="1">
      <c r="A3" s="43"/>
      <c r="B3" s="44" t="s">
        <v>79</v>
      </c>
    </row>
    <row r="4" spans="1:2" ht="18.75">
      <c r="A4" s="41">
        <v>1</v>
      </c>
      <c r="B4" s="42">
        <v>1437</v>
      </c>
    </row>
    <row r="5" spans="1:2" ht="18.75">
      <c r="A5" s="37">
        <v>2</v>
      </c>
      <c r="B5" s="38">
        <v>1434</v>
      </c>
    </row>
    <row r="6" spans="1:2" ht="18.75">
      <c r="A6" s="37">
        <v>3</v>
      </c>
      <c r="B6" s="38">
        <v>1432</v>
      </c>
    </row>
    <row r="7" spans="1:2" ht="18.75">
      <c r="A7" s="37">
        <v>4</v>
      </c>
      <c r="B7" s="38">
        <v>1429</v>
      </c>
    </row>
    <row r="8" spans="1:2" ht="18.75">
      <c r="A8" s="37">
        <v>5</v>
      </c>
      <c r="B8" s="38">
        <v>1426</v>
      </c>
    </row>
    <row r="9" spans="1:2" ht="18.75">
      <c r="A9" s="37">
        <v>6</v>
      </c>
      <c r="B9" s="38">
        <v>1423</v>
      </c>
    </row>
    <row r="10" spans="1:2" ht="18.75">
      <c r="A10" s="37">
        <v>7</v>
      </c>
      <c r="B10" s="38">
        <v>1420</v>
      </c>
    </row>
    <row r="11" spans="1:2" ht="18.75">
      <c r="A11" s="37">
        <v>8</v>
      </c>
      <c r="B11" s="38">
        <v>1417</v>
      </c>
    </row>
    <row r="12" spans="1:2" ht="18.75">
      <c r="A12" s="37">
        <v>9</v>
      </c>
      <c r="B12" s="38">
        <v>1414</v>
      </c>
    </row>
    <row r="13" spans="1:2" ht="18.75">
      <c r="A13" s="37">
        <v>10</v>
      </c>
      <c r="B13" s="38">
        <v>1411</v>
      </c>
    </row>
    <row r="14" spans="1:2" ht="18.75">
      <c r="A14" s="37">
        <v>11</v>
      </c>
      <c r="B14" s="38">
        <v>1408</v>
      </c>
    </row>
    <row r="15" spans="1:2" ht="18.75">
      <c r="A15" s="37">
        <v>12</v>
      </c>
      <c r="B15" s="38">
        <v>1405</v>
      </c>
    </row>
    <row r="16" spans="1:2" ht="18.75">
      <c r="A16" s="37">
        <v>13</v>
      </c>
      <c r="B16" s="38">
        <v>1401</v>
      </c>
    </row>
    <row r="17" spans="1:2" ht="18.75">
      <c r="A17" s="37">
        <v>14</v>
      </c>
      <c r="B17" s="38">
        <v>1398</v>
      </c>
    </row>
    <row r="18" spans="1:2" ht="18.75">
      <c r="A18" s="37">
        <v>15</v>
      </c>
      <c r="B18" s="38">
        <v>1395</v>
      </c>
    </row>
    <row r="19" spans="1:2" ht="18.75">
      <c r="A19" s="37">
        <v>16</v>
      </c>
      <c r="B19" s="38">
        <v>1391</v>
      </c>
    </row>
    <row r="20" spans="1:2" ht="18.75">
      <c r="A20" s="37">
        <v>17</v>
      </c>
      <c r="B20" s="38">
        <v>1387</v>
      </c>
    </row>
    <row r="21" spans="1:2" ht="18.75">
      <c r="A21" s="37">
        <v>18</v>
      </c>
      <c r="B21" s="38">
        <v>1384</v>
      </c>
    </row>
    <row r="22" spans="1:2" ht="18.75">
      <c r="A22" s="37">
        <v>19</v>
      </c>
      <c r="B22" s="38">
        <v>1380</v>
      </c>
    </row>
    <row r="23" spans="1:2" ht="18.75">
      <c r="A23" s="37">
        <v>20</v>
      </c>
      <c r="B23" s="38">
        <v>1376</v>
      </c>
    </row>
    <row r="24" spans="1:2" ht="18.75">
      <c r="A24" s="37">
        <v>21</v>
      </c>
      <c r="B24" s="38">
        <v>1372</v>
      </c>
    </row>
    <row r="25" spans="1:2" ht="18.75">
      <c r="A25" s="37">
        <v>22</v>
      </c>
      <c r="B25" s="38">
        <v>1368</v>
      </c>
    </row>
    <row r="26" spans="1:2" ht="18.75">
      <c r="A26" s="37">
        <v>23</v>
      </c>
      <c r="B26" s="38">
        <v>1364</v>
      </c>
    </row>
    <row r="27" spans="1:2" ht="18.75">
      <c r="A27" s="37">
        <v>24</v>
      </c>
      <c r="B27" s="38">
        <v>1360</v>
      </c>
    </row>
    <row r="28" spans="1:2" ht="18.75">
      <c r="A28" s="37">
        <v>25</v>
      </c>
      <c r="B28" s="38">
        <v>1356</v>
      </c>
    </row>
    <row r="29" spans="1:2" ht="18.75">
      <c r="A29" s="37">
        <v>26</v>
      </c>
      <c r="B29" s="38">
        <v>1352</v>
      </c>
    </row>
    <row r="30" spans="1:2" ht="18.75">
      <c r="A30" s="37">
        <v>27</v>
      </c>
      <c r="B30" s="38">
        <v>1348</v>
      </c>
    </row>
    <row r="31" spans="1:2" ht="18.75">
      <c r="A31" s="37">
        <v>28</v>
      </c>
      <c r="B31" s="38">
        <v>1343</v>
      </c>
    </row>
    <row r="32" spans="1:2" ht="18.75">
      <c r="A32" s="37">
        <v>29</v>
      </c>
      <c r="B32" s="38">
        <v>1339</v>
      </c>
    </row>
    <row r="33" spans="1:2" ht="18.75">
      <c r="A33" s="37">
        <v>30</v>
      </c>
      <c r="B33" s="38">
        <v>1335</v>
      </c>
    </row>
    <row r="34" spans="1:2" ht="18.75">
      <c r="A34" s="37">
        <v>31</v>
      </c>
      <c r="B34" s="38">
        <v>1330</v>
      </c>
    </row>
    <row r="35" spans="1:2" ht="18.75">
      <c r="A35" s="37">
        <v>32</v>
      </c>
      <c r="B35" s="38">
        <v>1326</v>
      </c>
    </row>
    <row r="36" spans="1:2" ht="18.75">
      <c r="A36" s="37">
        <v>33</v>
      </c>
      <c r="B36" s="38">
        <v>1321</v>
      </c>
    </row>
    <row r="37" spans="1:2" ht="18.75">
      <c r="A37" s="37">
        <v>34</v>
      </c>
      <c r="B37" s="38">
        <v>1316</v>
      </c>
    </row>
    <row r="38" spans="1:2" ht="18.75">
      <c r="A38" s="37">
        <v>35</v>
      </c>
      <c r="B38" s="38">
        <v>1312</v>
      </c>
    </row>
    <row r="39" spans="1:2" ht="18.75">
      <c r="A39" s="37">
        <v>36</v>
      </c>
      <c r="B39" s="38">
        <v>1307</v>
      </c>
    </row>
    <row r="40" spans="1:2" ht="18.75">
      <c r="A40" s="37">
        <v>37</v>
      </c>
      <c r="B40" s="38">
        <v>1302</v>
      </c>
    </row>
    <row r="41" spans="1:2" ht="18.75">
      <c r="A41" s="37">
        <v>38</v>
      </c>
      <c r="B41" s="38">
        <v>1297</v>
      </c>
    </row>
    <row r="42" spans="1:2" ht="18.75">
      <c r="A42" s="37">
        <v>39</v>
      </c>
      <c r="B42" s="38">
        <v>1292</v>
      </c>
    </row>
    <row r="43" spans="1:2" ht="18.75">
      <c r="A43" s="37">
        <v>40</v>
      </c>
      <c r="B43" s="38">
        <v>1287</v>
      </c>
    </row>
    <row r="44" spans="1:2" ht="18.75">
      <c r="A44" s="37">
        <v>41</v>
      </c>
      <c r="B44" s="38">
        <v>1282</v>
      </c>
    </row>
    <row r="45" spans="1:2" ht="18.75">
      <c r="A45" s="37">
        <v>42</v>
      </c>
      <c r="B45" s="38">
        <v>1277</v>
      </c>
    </row>
    <row r="46" spans="1:2" ht="18.75">
      <c r="A46" s="37">
        <v>43</v>
      </c>
      <c r="B46" s="38">
        <v>1272</v>
      </c>
    </row>
    <row r="47" spans="1:2" ht="18.75">
      <c r="A47" s="37">
        <v>44</v>
      </c>
      <c r="B47" s="38">
        <v>1267</v>
      </c>
    </row>
    <row r="48" spans="1:2" ht="18.75">
      <c r="A48" s="37">
        <v>45</v>
      </c>
      <c r="B48" s="38">
        <v>1262</v>
      </c>
    </row>
    <row r="49" spans="1:2" ht="18.75">
      <c r="A49" s="37">
        <v>46</v>
      </c>
      <c r="B49" s="38">
        <v>1256</v>
      </c>
    </row>
    <row r="50" spans="1:2" ht="18.75">
      <c r="A50" s="37">
        <v>47</v>
      </c>
      <c r="B50" s="38">
        <v>1251</v>
      </c>
    </row>
    <row r="51" spans="1:2" ht="18.75">
      <c r="A51" s="37">
        <v>48</v>
      </c>
      <c r="B51" s="38">
        <v>1246</v>
      </c>
    </row>
    <row r="52" spans="1:2" ht="18.75">
      <c r="A52" s="37">
        <v>49</v>
      </c>
      <c r="B52" s="38">
        <v>1240</v>
      </c>
    </row>
    <row r="53" spans="1:2" ht="18.75">
      <c r="A53" s="37">
        <v>50</v>
      </c>
      <c r="B53" s="38">
        <v>1235</v>
      </c>
    </row>
    <row r="54" spans="1:2" ht="18.75">
      <c r="A54" s="37">
        <v>51</v>
      </c>
      <c r="B54" s="38">
        <v>1229</v>
      </c>
    </row>
    <row r="55" spans="1:2" ht="18.75">
      <c r="A55" s="37">
        <v>52</v>
      </c>
      <c r="B55" s="38">
        <v>1224</v>
      </c>
    </row>
    <row r="56" spans="1:2" ht="18.75">
      <c r="A56" s="37">
        <v>53</v>
      </c>
      <c r="B56" s="38">
        <v>1218</v>
      </c>
    </row>
    <row r="57" spans="1:2" ht="18.75">
      <c r="A57" s="37">
        <v>54</v>
      </c>
      <c r="B57" s="38">
        <v>1212</v>
      </c>
    </row>
    <row r="58" spans="1:2" ht="18.75">
      <c r="A58" s="37">
        <v>55</v>
      </c>
      <c r="B58" s="38">
        <v>1206</v>
      </c>
    </row>
    <row r="59" spans="1:2" ht="18.75">
      <c r="A59" s="37">
        <v>56</v>
      </c>
      <c r="B59" s="38">
        <v>1201</v>
      </c>
    </row>
    <row r="60" spans="1:2" ht="18.75">
      <c r="A60" s="37">
        <v>57</v>
      </c>
      <c r="B60" s="38">
        <v>1195</v>
      </c>
    </row>
    <row r="61" spans="1:2" ht="18.75">
      <c r="A61" s="37">
        <v>58</v>
      </c>
      <c r="B61" s="38">
        <v>1189</v>
      </c>
    </row>
    <row r="62" spans="1:2" ht="18.75">
      <c r="A62" s="37">
        <v>59</v>
      </c>
      <c r="B62" s="38">
        <v>1183</v>
      </c>
    </row>
    <row r="63" spans="1:2" ht="18.75">
      <c r="A63" s="37">
        <v>60</v>
      </c>
      <c r="B63" s="38">
        <v>1177</v>
      </c>
    </row>
    <row r="64" spans="1:2" ht="18.75">
      <c r="A64" s="37">
        <v>61</v>
      </c>
      <c r="B64" s="38">
        <v>1171</v>
      </c>
    </row>
    <row r="65" spans="1:2" ht="18.75">
      <c r="A65" s="37">
        <v>62</v>
      </c>
      <c r="B65" s="38">
        <v>1165</v>
      </c>
    </row>
    <row r="66" spans="1:2" ht="18.75">
      <c r="A66" s="37">
        <v>63</v>
      </c>
      <c r="B66" s="38">
        <v>1159</v>
      </c>
    </row>
    <row r="67" spans="1:2" ht="18.75">
      <c r="A67" s="37">
        <v>64</v>
      </c>
      <c r="B67" s="38">
        <v>1152</v>
      </c>
    </row>
    <row r="68" spans="1:2" ht="18.75">
      <c r="A68" s="37">
        <v>65</v>
      </c>
      <c r="B68" s="38">
        <v>1146</v>
      </c>
    </row>
    <row r="69" spans="1:2" ht="18.75">
      <c r="A69" s="37">
        <v>66</v>
      </c>
      <c r="B69" s="38">
        <v>1140</v>
      </c>
    </row>
    <row r="70" spans="1:2" ht="18.75">
      <c r="A70" s="37">
        <v>67</v>
      </c>
      <c r="B70" s="38">
        <v>1134</v>
      </c>
    </row>
    <row r="71" spans="1:2" ht="18.75">
      <c r="A71" s="37">
        <v>68</v>
      </c>
      <c r="B71" s="38">
        <v>1127</v>
      </c>
    </row>
    <row r="72" spans="1:2" ht="18.75">
      <c r="A72" s="37">
        <v>69</v>
      </c>
      <c r="B72" s="38">
        <v>1121</v>
      </c>
    </row>
    <row r="73" spans="1:2" ht="18.75">
      <c r="A73" s="37">
        <v>70</v>
      </c>
      <c r="B73" s="38">
        <v>1114</v>
      </c>
    </row>
    <row r="74" spans="1:2" ht="18.75">
      <c r="A74" s="37">
        <v>71</v>
      </c>
      <c r="B74" s="38">
        <v>1108</v>
      </c>
    </row>
    <row r="75" spans="1:2" ht="18.75">
      <c r="A75" s="37">
        <v>72</v>
      </c>
      <c r="B75" s="38">
        <v>1101</v>
      </c>
    </row>
    <row r="76" spans="1:2" ht="18.75">
      <c r="A76" s="37">
        <v>73</v>
      </c>
      <c r="B76" s="38">
        <v>1095</v>
      </c>
    </row>
    <row r="77" spans="1:2" ht="18.75">
      <c r="A77" s="37">
        <v>74</v>
      </c>
      <c r="B77" s="38">
        <v>1088</v>
      </c>
    </row>
    <row r="78" spans="1:2" ht="18.75">
      <c r="A78" s="37">
        <v>75</v>
      </c>
      <c r="B78" s="38">
        <v>1081</v>
      </c>
    </row>
    <row r="79" spans="1:2" ht="18.75">
      <c r="A79" s="37">
        <v>76</v>
      </c>
      <c r="B79" s="38">
        <v>1074</v>
      </c>
    </row>
    <row r="80" spans="1:2" ht="18.75">
      <c r="A80" s="37">
        <v>77</v>
      </c>
      <c r="B80" s="38">
        <v>1068</v>
      </c>
    </row>
    <row r="81" spans="1:2" ht="18.75">
      <c r="A81" s="37">
        <v>78</v>
      </c>
      <c r="B81" s="38">
        <v>1061</v>
      </c>
    </row>
    <row r="82" spans="1:2" ht="18.75">
      <c r="A82" s="37">
        <v>70</v>
      </c>
      <c r="B82" s="38">
        <v>1054</v>
      </c>
    </row>
    <row r="83" spans="1:2" ht="18.75">
      <c r="A83" s="37">
        <v>80</v>
      </c>
      <c r="B83" s="38">
        <v>1047</v>
      </c>
    </row>
    <row r="84" spans="1:2" ht="18.75">
      <c r="A84" s="37">
        <v>81</v>
      </c>
      <c r="B84" s="38">
        <v>1040</v>
      </c>
    </row>
    <row r="85" spans="1:2" ht="18.75">
      <c r="A85" s="37">
        <v>82</v>
      </c>
      <c r="B85" s="38">
        <v>1033</v>
      </c>
    </row>
    <row r="86" spans="1:2" ht="18.75">
      <c r="A86" s="37">
        <v>83</v>
      </c>
      <c r="B86" s="38">
        <v>1026</v>
      </c>
    </row>
    <row r="87" spans="1:2" ht="18.75">
      <c r="A87" s="37">
        <v>84</v>
      </c>
      <c r="B87" s="38">
        <v>1019</v>
      </c>
    </row>
    <row r="88" spans="1:2" ht="18.75">
      <c r="A88" s="37">
        <v>85</v>
      </c>
      <c r="B88" s="38">
        <v>1012</v>
      </c>
    </row>
    <row r="89" spans="1:2" ht="18.75">
      <c r="A89" s="37">
        <v>86</v>
      </c>
      <c r="B89" s="38">
        <v>1004</v>
      </c>
    </row>
    <row r="90" spans="1:2" ht="18.75">
      <c r="A90" s="37">
        <v>87</v>
      </c>
      <c r="B90" s="38">
        <v>997</v>
      </c>
    </row>
    <row r="91" spans="1:2" ht="18.75">
      <c r="A91" s="37">
        <v>88</v>
      </c>
      <c r="B91" s="38">
        <v>990</v>
      </c>
    </row>
    <row r="92" spans="1:2" ht="18.75">
      <c r="A92" s="37">
        <v>89</v>
      </c>
      <c r="B92" s="38">
        <v>982</v>
      </c>
    </row>
    <row r="93" spans="1:2" ht="18.75">
      <c r="A93" s="37">
        <v>90</v>
      </c>
      <c r="B93" s="38">
        <v>975</v>
      </c>
    </row>
    <row r="94" spans="1:2" ht="18.75">
      <c r="A94" s="37">
        <v>91</v>
      </c>
      <c r="B94" s="38">
        <v>968</v>
      </c>
    </row>
    <row r="95" spans="1:2" ht="18.75">
      <c r="A95" s="37">
        <v>92</v>
      </c>
      <c r="B95" s="38">
        <v>960</v>
      </c>
    </row>
    <row r="96" spans="1:2" ht="18.75">
      <c r="A96" s="37">
        <v>93</v>
      </c>
      <c r="B96" s="38">
        <v>953</v>
      </c>
    </row>
    <row r="97" spans="1:2" ht="18.75">
      <c r="A97" s="37">
        <v>94</v>
      </c>
      <c r="B97" s="38">
        <v>945</v>
      </c>
    </row>
    <row r="98" spans="1:2" ht="18.75">
      <c r="A98" s="37">
        <v>95</v>
      </c>
      <c r="B98" s="38">
        <v>937</v>
      </c>
    </row>
    <row r="99" spans="1:2" ht="18.75">
      <c r="A99" s="37">
        <v>96</v>
      </c>
      <c r="B99" s="38">
        <v>930</v>
      </c>
    </row>
    <row r="100" spans="1:2" ht="18.75">
      <c r="A100" s="37">
        <v>97</v>
      </c>
      <c r="B100" s="38">
        <v>922</v>
      </c>
    </row>
    <row r="101" spans="1:2" ht="18.75">
      <c r="A101" s="37">
        <v>98</v>
      </c>
      <c r="B101" s="38">
        <v>914</v>
      </c>
    </row>
    <row r="102" spans="1:2" ht="18.75">
      <c r="A102" s="37">
        <v>99</v>
      </c>
      <c r="B102" s="38">
        <v>906</v>
      </c>
    </row>
    <row r="103" spans="1:2" ht="18.75">
      <c r="A103" s="37">
        <v>100</v>
      </c>
      <c r="B103" s="38">
        <v>898</v>
      </c>
    </row>
    <row r="104" spans="1:2" ht="18.75">
      <c r="A104" s="37">
        <v>101</v>
      </c>
      <c r="B104" s="38">
        <v>891</v>
      </c>
    </row>
    <row r="105" spans="1:2" ht="18.75">
      <c r="A105" s="37">
        <v>102</v>
      </c>
      <c r="B105" s="38">
        <v>883</v>
      </c>
    </row>
    <row r="106" spans="1:2" ht="18.75">
      <c r="A106" s="37">
        <v>103</v>
      </c>
      <c r="B106" s="38">
        <v>875</v>
      </c>
    </row>
    <row r="107" spans="1:2" ht="18.75">
      <c r="A107" s="37">
        <v>104</v>
      </c>
      <c r="B107" s="38">
        <v>867</v>
      </c>
    </row>
    <row r="108" spans="1:2" ht="18.75">
      <c r="A108" s="37">
        <v>105</v>
      </c>
      <c r="B108" s="38">
        <v>858</v>
      </c>
    </row>
    <row r="109" spans="1:2" ht="18.75">
      <c r="A109" s="37">
        <v>106</v>
      </c>
      <c r="B109" s="38">
        <v>850</v>
      </c>
    </row>
    <row r="110" spans="1:2" ht="18.75">
      <c r="A110" s="37">
        <v>107</v>
      </c>
      <c r="B110" s="38">
        <v>842</v>
      </c>
    </row>
    <row r="111" spans="1:2" ht="18.75">
      <c r="A111" s="37">
        <v>108</v>
      </c>
      <c r="B111" s="38">
        <v>834</v>
      </c>
    </row>
    <row r="112" spans="1:2" ht="18.75">
      <c r="A112" s="37">
        <v>109</v>
      </c>
      <c r="B112" s="38">
        <v>828</v>
      </c>
    </row>
    <row r="113" spans="1:2" ht="18.75">
      <c r="A113" s="37">
        <v>110</v>
      </c>
      <c r="B113" s="38">
        <v>817</v>
      </c>
    </row>
    <row r="114" spans="1:2" ht="18.75">
      <c r="A114" s="37">
        <v>111</v>
      </c>
      <c r="B114" s="38">
        <v>809</v>
      </c>
    </row>
    <row r="115" spans="1:2" ht="18.75">
      <c r="A115" s="37">
        <v>112</v>
      </c>
      <c r="B115" s="38">
        <v>800</v>
      </c>
    </row>
    <row r="116" spans="1:2" ht="18.75">
      <c r="A116" s="37">
        <v>113</v>
      </c>
      <c r="B116" s="38">
        <v>792</v>
      </c>
    </row>
    <row r="117" spans="1:2" ht="18.75">
      <c r="A117" s="37">
        <v>114</v>
      </c>
      <c r="B117" s="38">
        <v>783</v>
      </c>
    </row>
    <row r="118" spans="1:2" ht="18.75">
      <c r="A118" s="37">
        <v>115</v>
      </c>
      <c r="B118" s="38">
        <v>775</v>
      </c>
    </row>
    <row r="119" spans="1:2" ht="18.75">
      <c r="A119" s="37">
        <v>116</v>
      </c>
      <c r="B119" s="38">
        <v>766</v>
      </c>
    </row>
    <row r="120" spans="1:2" ht="18.75">
      <c r="A120" s="37">
        <v>117</v>
      </c>
      <c r="B120" s="38">
        <v>757</v>
      </c>
    </row>
    <row r="121" spans="1:2" ht="18.75">
      <c r="A121" s="37">
        <v>118</v>
      </c>
      <c r="B121" s="38">
        <v>748</v>
      </c>
    </row>
    <row r="122" spans="1:2" ht="18.75">
      <c r="A122" s="37">
        <v>119</v>
      </c>
      <c r="B122" s="38">
        <v>740</v>
      </c>
    </row>
    <row r="123" spans="1:2" ht="18.75">
      <c r="A123" s="37">
        <v>120</v>
      </c>
      <c r="B123" s="38">
        <v>731</v>
      </c>
    </row>
    <row r="124" spans="1:2" ht="18.75">
      <c r="A124" s="37">
        <v>121</v>
      </c>
      <c r="B124" s="38">
        <v>722</v>
      </c>
    </row>
    <row r="125" spans="1:2" ht="18.75">
      <c r="A125" s="37">
        <v>122</v>
      </c>
      <c r="B125" s="38">
        <v>713</v>
      </c>
    </row>
    <row r="126" spans="1:2" ht="18.75">
      <c r="A126" s="37">
        <v>123</v>
      </c>
      <c r="B126" s="38">
        <v>704</v>
      </c>
    </row>
    <row r="127" spans="1:2" ht="18.75">
      <c r="A127" s="37">
        <v>124</v>
      </c>
      <c r="B127" s="38">
        <v>695</v>
      </c>
    </row>
    <row r="128" spans="1:2" ht="18.75">
      <c r="A128" s="37">
        <v>125</v>
      </c>
      <c r="B128" s="38">
        <v>686</v>
      </c>
    </row>
    <row r="129" spans="1:2" ht="18.75">
      <c r="A129" s="37">
        <v>126</v>
      </c>
      <c r="B129" s="38">
        <v>676</v>
      </c>
    </row>
    <row r="130" spans="1:2" ht="18.75">
      <c r="A130" s="37">
        <v>127</v>
      </c>
      <c r="B130" s="38">
        <v>667</v>
      </c>
    </row>
    <row r="131" spans="1:2" ht="18.75">
      <c r="A131" s="37">
        <v>128</v>
      </c>
      <c r="B131" s="38">
        <v>658</v>
      </c>
    </row>
    <row r="132" spans="1:2" ht="18.75">
      <c r="A132" s="37">
        <v>129</v>
      </c>
      <c r="B132" s="38">
        <v>649</v>
      </c>
    </row>
    <row r="133" spans="1:2" ht="18.75">
      <c r="A133" s="37">
        <v>130</v>
      </c>
      <c r="B133" s="38">
        <v>639</v>
      </c>
    </row>
    <row r="134" spans="1:2" ht="18.75">
      <c r="A134" s="37">
        <v>131</v>
      </c>
      <c r="B134" s="38">
        <v>630</v>
      </c>
    </row>
    <row r="135" spans="1:2" ht="18.75">
      <c r="A135" s="37">
        <v>132</v>
      </c>
      <c r="B135" s="38">
        <v>620</v>
      </c>
    </row>
    <row r="136" spans="1:2" ht="18.75">
      <c r="A136" s="37">
        <v>133</v>
      </c>
      <c r="B136" s="38">
        <v>611</v>
      </c>
    </row>
    <row r="137" spans="1:2" ht="18.75">
      <c r="A137" s="37">
        <v>134</v>
      </c>
      <c r="B137" s="38">
        <v>602</v>
      </c>
    </row>
    <row r="138" spans="1:2" ht="18.75">
      <c r="A138" s="37">
        <v>135</v>
      </c>
      <c r="B138" s="38">
        <v>593</v>
      </c>
    </row>
    <row r="139" spans="1:2" ht="18.75">
      <c r="A139" s="37">
        <v>136</v>
      </c>
      <c r="B139" s="38">
        <v>584</v>
      </c>
    </row>
    <row r="140" spans="1:2" ht="18.75">
      <c r="A140" s="37">
        <v>137</v>
      </c>
      <c r="B140" s="38">
        <v>576</v>
      </c>
    </row>
    <row r="141" spans="1:2" ht="18.75">
      <c r="A141" s="37">
        <v>138</v>
      </c>
      <c r="B141" s="38">
        <v>567</v>
      </c>
    </row>
    <row r="142" spans="1:2" ht="18.75">
      <c r="A142" s="37">
        <v>139</v>
      </c>
      <c r="B142" s="38">
        <v>559</v>
      </c>
    </row>
    <row r="143" spans="1:2" ht="18.75">
      <c r="A143" s="37">
        <v>140</v>
      </c>
      <c r="B143" s="38">
        <v>551</v>
      </c>
    </row>
    <row r="144" spans="1:2" ht="18.75">
      <c r="A144" s="37">
        <v>141</v>
      </c>
      <c r="B144" s="38">
        <v>543</v>
      </c>
    </row>
    <row r="145" spans="1:2" ht="18.75">
      <c r="A145" s="37">
        <v>142</v>
      </c>
      <c r="B145" s="38">
        <v>536</v>
      </c>
    </row>
    <row r="146" spans="1:2" ht="18.75">
      <c r="A146" s="37">
        <v>143</v>
      </c>
      <c r="B146" s="38">
        <v>528</v>
      </c>
    </row>
    <row r="147" spans="1:2" ht="18.75">
      <c r="A147" s="37">
        <v>144</v>
      </c>
      <c r="B147" s="38">
        <v>521</v>
      </c>
    </row>
    <row r="148" spans="1:2" ht="18.75">
      <c r="A148" s="37">
        <v>145</v>
      </c>
      <c r="B148" s="38">
        <v>514</v>
      </c>
    </row>
    <row r="149" spans="1:2" ht="18.75">
      <c r="A149" s="37">
        <v>146</v>
      </c>
      <c r="B149" s="38">
        <v>507</v>
      </c>
    </row>
    <row r="150" spans="1:2" ht="18.75">
      <c r="A150" s="37">
        <v>147</v>
      </c>
      <c r="B150" s="38">
        <v>500</v>
      </c>
    </row>
    <row r="151" spans="1:2" ht="18.75">
      <c r="A151" s="37">
        <v>148</v>
      </c>
      <c r="B151" s="38">
        <v>493</v>
      </c>
    </row>
    <row r="152" spans="1:2" ht="18.75">
      <c r="A152" s="37">
        <v>149</v>
      </c>
      <c r="B152" s="38">
        <v>487</v>
      </c>
    </row>
    <row r="153" spans="1:2" ht="18.75">
      <c r="A153" s="37">
        <v>150</v>
      </c>
      <c r="B153" s="38">
        <v>480</v>
      </c>
    </row>
    <row r="154" spans="1:2" ht="18.75">
      <c r="A154" s="37">
        <v>151</v>
      </c>
      <c r="B154" s="38">
        <v>474</v>
      </c>
    </row>
    <row r="155" spans="1:2" ht="18.75">
      <c r="A155" s="37">
        <v>152</v>
      </c>
      <c r="B155" s="38">
        <v>468</v>
      </c>
    </row>
    <row r="156" spans="1:2" ht="18.75">
      <c r="A156" s="37">
        <v>153</v>
      </c>
      <c r="B156" s="38">
        <v>461</v>
      </c>
    </row>
    <row r="157" spans="1:2" ht="18.75">
      <c r="A157" s="37">
        <v>154</v>
      </c>
      <c r="B157" s="38">
        <v>456</v>
      </c>
    </row>
    <row r="158" spans="1:2" ht="18.75">
      <c r="A158" s="37">
        <v>155</v>
      </c>
      <c r="B158" s="38">
        <v>450</v>
      </c>
    </row>
    <row r="159" spans="1:2" ht="18.75">
      <c r="A159" s="37">
        <v>156</v>
      </c>
      <c r="B159" s="38">
        <v>444</v>
      </c>
    </row>
    <row r="160" spans="1:2" ht="18.75">
      <c r="A160" s="37">
        <v>157</v>
      </c>
      <c r="B160" s="38">
        <v>438</v>
      </c>
    </row>
    <row r="161" spans="1:2" ht="18.75">
      <c r="A161" s="37">
        <v>158</v>
      </c>
      <c r="B161" s="38">
        <v>433</v>
      </c>
    </row>
    <row r="162" spans="1:2" ht="18.75">
      <c r="A162" s="37">
        <v>159</v>
      </c>
      <c r="B162" s="38">
        <v>427</v>
      </c>
    </row>
    <row r="163" spans="1:2" ht="18.75">
      <c r="A163" s="37">
        <v>160</v>
      </c>
      <c r="B163" s="38">
        <v>422</v>
      </c>
    </row>
    <row r="164" spans="1:2" ht="18.75">
      <c r="A164" s="37">
        <v>161</v>
      </c>
      <c r="B164" s="38">
        <v>417</v>
      </c>
    </row>
    <row r="165" spans="1:2" ht="18.75">
      <c r="A165" s="37">
        <v>162</v>
      </c>
      <c r="B165" s="38">
        <v>412</v>
      </c>
    </row>
    <row r="166" spans="1:2" ht="18.75">
      <c r="A166" s="37">
        <v>163</v>
      </c>
      <c r="B166" s="38">
        <v>407</v>
      </c>
    </row>
    <row r="167" spans="1:2" ht="18.75">
      <c r="A167" s="37">
        <v>164</v>
      </c>
      <c r="B167" s="38">
        <v>402</v>
      </c>
    </row>
    <row r="168" spans="1:2" ht="18.75">
      <c r="A168" s="37">
        <v>165</v>
      </c>
      <c r="B168" s="38">
        <v>397</v>
      </c>
    </row>
    <row r="169" spans="1:2" ht="18.75">
      <c r="A169" s="37">
        <v>166</v>
      </c>
      <c r="B169" s="38">
        <v>392</v>
      </c>
    </row>
    <row r="170" spans="1:2" ht="18.75">
      <c r="A170" s="37">
        <v>167</v>
      </c>
      <c r="B170" s="38">
        <v>387</v>
      </c>
    </row>
    <row r="171" spans="1:2" ht="18.75">
      <c r="A171" s="37">
        <v>168</v>
      </c>
      <c r="B171" s="38">
        <v>383</v>
      </c>
    </row>
    <row r="172" spans="1:2" ht="18.75">
      <c r="A172" s="37">
        <v>169</v>
      </c>
      <c r="B172" s="38">
        <v>378</v>
      </c>
    </row>
    <row r="173" spans="1:2" ht="18.75">
      <c r="A173" s="37">
        <v>170</v>
      </c>
      <c r="B173" s="38">
        <v>374</v>
      </c>
    </row>
    <row r="174" spans="1:2" ht="18.75">
      <c r="A174" s="37">
        <v>171</v>
      </c>
      <c r="B174" s="38">
        <v>369</v>
      </c>
    </row>
    <row r="175" spans="1:2" ht="18.75">
      <c r="A175" s="37">
        <v>172</v>
      </c>
      <c r="B175" s="38">
        <v>365</v>
      </c>
    </row>
    <row r="176" spans="1:2" ht="18.75">
      <c r="A176" s="37">
        <v>173</v>
      </c>
      <c r="B176" s="38">
        <v>361</v>
      </c>
    </row>
    <row r="177" spans="1:2" ht="18.75">
      <c r="A177" s="37">
        <v>174</v>
      </c>
      <c r="B177" s="38">
        <v>357</v>
      </c>
    </row>
    <row r="178" spans="1:2" ht="18.75">
      <c r="A178" s="37">
        <v>175</v>
      </c>
      <c r="B178" s="38">
        <v>353</v>
      </c>
    </row>
    <row r="179" spans="1:2" ht="18.75">
      <c r="A179" s="37">
        <v>176</v>
      </c>
      <c r="B179" s="38">
        <v>349</v>
      </c>
    </row>
    <row r="180" spans="1:2" ht="18.75">
      <c r="A180" s="37">
        <v>1771</v>
      </c>
      <c r="B180" s="38">
        <v>354</v>
      </c>
    </row>
    <row r="181" spans="1:2" ht="18.75">
      <c r="A181" s="37">
        <v>178</v>
      </c>
      <c r="B181" s="38">
        <v>341</v>
      </c>
    </row>
    <row r="182" spans="1:2" ht="18.75">
      <c r="A182" s="37">
        <v>179</v>
      </c>
      <c r="B182" s="38">
        <v>337</v>
      </c>
    </row>
    <row r="183" spans="1:2" ht="18.75">
      <c r="A183" s="37">
        <v>180</v>
      </c>
      <c r="B183" s="38">
        <v>333</v>
      </c>
    </row>
    <row r="184" spans="1:2" ht="18.75">
      <c r="A184" s="37">
        <v>181</v>
      </c>
      <c r="B184" s="38">
        <v>330</v>
      </c>
    </row>
    <row r="185" spans="1:2" ht="18.75">
      <c r="A185" s="37">
        <v>182</v>
      </c>
      <c r="B185" s="38">
        <v>326</v>
      </c>
    </row>
    <row r="186" spans="1:2" ht="18.75">
      <c r="A186" s="37">
        <v>183</v>
      </c>
      <c r="B186" s="38">
        <v>322</v>
      </c>
    </row>
    <row r="187" spans="1:2" ht="18.75">
      <c r="A187" s="37">
        <v>184</v>
      </c>
      <c r="B187" s="38">
        <v>319</v>
      </c>
    </row>
    <row r="188" spans="1:2" ht="18.75">
      <c r="A188" s="37">
        <v>185</v>
      </c>
      <c r="B188" s="38">
        <v>316</v>
      </c>
    </row>
    <row r="189" spans="1:2" ht="18.75">
      <c r="A189" s="37">
        <v>186</v>
      </c>
      <c r="B189" s="38">
        <v>312</v>
      </c>
    </row>
    <row r="190" spans="1:2" ht="18.75">
      <c r="A190" s="37">
        <v>187</v>
      </c>
      <c r="B190" s="38">
        <v>309</v>
      </c>
    </row>
    <row r="191" spans="1:2" ht="18.75">
      <c r="A191" s="37">
        <v>188</v>
      </c>
      <c r="B191" s="38">
        <v>306</v>
      </c>
    </row>
    <row r="192" spans="1:2" ht="18.75">
      <c r="A192" s="37">
        <v>189</v>
      </c>
      <c r="B192" s="38">
        <v>302</v>
      </c>
    </row>
    <row r="193" spans="1:2" ht="18.75">
      <c r="A193" s="37">
        <v>190</v>
      </c>
      <c r="B193" s="38">
        <v>299</v>
      </c>
    </row>
    <row r="194" spans="1:2" ht="18.75">
      <c r="A194" s="37">
        <v>191</v>
      </c>
      <c r="B194" s="38">
        <v>296</v>
      </c>
    </row>
    <row r="195" spans="1:2" ht="18.75">
      <c r="A195" s="37">
        <v>192</v>
      </c>
      <c r="B195" s="38">
        <v>293</v>
      </c>
    </row>
    <row r="196" spans="1:2" ht="18.75">
      <c r="A196" s="37">
        <v>193</v>
      </c>
      <c r="B196" s="38">
        <v>290</v>
      </c>
    </row>
    <row r="197" spans="1:2" ht="18.75">
      <c r="A197" s="37">
        <v>194</v>
      </c>
      <c r="B197" s="38">
        <v>287</v>
      </c>
    </row>
    <row r="198" spans="1:2" ht="18.75">
      <c r="A198" s="37">
        <v>195</v>
      </c>
      <c r="B198" s="38">
        <v>284</v>
      </c>
    </row>
    <row r="199" spans="1:2" ht="18.75">
      <c r="A199" s="37">
        <v>196</v>
      </c>
      <c r="B199" s="38">
        <v>281</v>
      </c>
    </row>
    <row r="200" spans="1:2" ht="18.75">
      <c r="A200" s="37">
        <v>197</v>
      </c>
      <c r="B200" s="38">
        <v>278</v>
      </c>
    </row>
    <row r="201" spans="1:2" ht="18.75">
      <c r="A201" s="37">
        <v>198</v>
      </c>
      <c r="B201" s="38">
        <v>275</v>
      </c>
    </row>
    <row r="202" spans="1:2" ht="18.75">
      <c r="A202" s="37">
        <v>199</v>
      </c>
      <c r="B202" s="38">
        <v>273</v>
      </c>
    </row>
    <row r="203" spans="1:2" ht="19.5" thickBot="1">
      <c r="A203" s="39">
        <v>200</v>
      </c>
      <c r="B203" s="40">
        <v>270</v>
      </c>
    </row>
    <row r="204" spans="1:2" ht="15" thickTop="1"/>
  </sheetData>
  <pageMargins left="0.7" right="0.7" top="0.75" bottom="0.75" header="0.3" footer="0.3"/>
  <pageSetup paperSize="9" orientation="portrait" horizontalDpi="30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
  <sheetViews>
    <sheetView showGridLines="0" rightToLeft="1"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BEAM-Design</vt:lpstr>
      <vt:lpstr>Column-Design</vt:lpstr>
      <vt:lpstr>BARCING-Design</vt:lpstr>
      <vt:lpstr>2IPE </vt:lpstr>
      <vt:lpstr>IPE </vt:lpstr>
      <vt:lpstr>UNP  </vt:lpstr>
      <vt:lpstr>Cast IPE </vt:lpstr>
      <vt:lpstr>Tanesh Mojaz Sotun</vt:lpstr>
      <vt:lpstr>مقدمه</vt:lpstr>
      <vt:lpstr>Jeld</vt:lpstr>
      <vt:lpstr>'2IPE '!_1</vt:lpstr>
      <vt:lpstr>'Cast IPE '!_1</vt:lpstr>
      <vt:lpstr>'IPE '!_1</vt:lpstr>
      <vt:lpstr>'UNP  '!_1</vt:lpstr>
      <vt:lpstr>'2IPE '!ipe</vt:lpstr>
      <vt:lpstr>ipe</vt:lpstr>
      <vt:lpstr>'2IPE '!ipe_list</vt:lpstr>
      <vt:lpstr>ipe_list</vt:lpstr>
      <vt:lpstr>Jeld!Print_Area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Milad</dc:creator>
  <cp:lastModifiedBy>Milad</cp:lastModifiedBy>
  <cp:lastPrinted>2013-11-17T10:34:17Z</cp:lastPrinted>
  <dcterms:created xsi:type="dcterms:W3CDTF">2013-11-08T16:05:50Z</dcterms:created>
  <dcterms:modified xsi:type="dcterms:W3CDTF">2014-01-07T08:52:52Z</dcterms:modified>
</cp:coreProperties>
</file>