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8535" windowHeight="76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97" i="1"/>
  <c r="G97"/>
  <c r="E98"/>
  <c r="E95"/>
  <c r="G91"/>
  <c r="F97" s="1"/>
  <c r="F91"/>
  <c r="F90"/>
  <c r="H87"/>
  <c r="G87"/>
  <c r="E78"/>
  <c r="I73"/>
  <c r="G71"/>
  <c r="F67"/>
  <c r="G78" s="1"/>
  <c r="H78" s="1"/>
  <c r="E67"/>
  <c r="F71" s="1"/>
  <c r="I63"/>
  <c r="G61"/>
  <c r="F61"/>
  <c r="K57"/>
  <c r="J57"/>
  <c r="L55"/>
  <c r="J55"/>
  <c r="H55"/>
  <c r="M40"/>
  <c r="E47" s="1"/>
  <c r="H42"/>
  <c r="E46" s="1"/>
  <c r="G36"/>
  <c r="E36"/>
  <c r="I36" s="1"/>
  <c r="E38" s="1"/>
  <c r="G30"/>
  <c r="E30"/>
  <c r="I30" s="1"/>
  <c r="F33" s="1"/>
  <c r="H21"/>
  <c r="D33" s="1"/>
  <c r="G46" l="1"/>
  <c r="E57" s="1"/>
  <c r="M57" s="1"/>
  <c r="E60" s="1"/>
  <c r="I60" s="1"/>
  <c r="K61" s="1"/>
  <c r="H57"/>
  <c r="I97"/>
  <c r="H33"/>
  <c r="E39" s="1"/>
  <c r="G38" s="1"/>
  <c r="G67" l="1"/>
  <c r="I67" s="1"/>
  <c r="E70" s="1"/>
  <c r="I70" s="1"/>
  <c r="K71" s="1"/>
  <c r="F78"/>
  <c r="J78" s="1"/>
  <c r="E81" s="1"/>
  <c r="G81" s="1"/>
  <c r="E94" s="1"/>
  <c r="G86" l="1"/>
  <c r="J86" s="1"/>
  <c r="E90" s="1"/>
  <c r="I90" s="1"/>
  <c r="N90" s="1"/>
  <c r="F95" s="1"/>
  <c r="H94" s="1"/>
  <c r="L95" s="1"/>
  <c r="P96" s="1"/>
</calcChain>
</file>

<file path=xl/sharedStrings.xml><?xml version="1.0" encoding="utf-8"?>
<sst xmlns="http://schemas.openxmlformats.org/spreadsheetml/2006/main" count="107" uniqueCount="54">
  <si>
    <t xml:space="preserve"> </t>
  </si>
  <si>
    <t>ابعاد ستون</t>
  </si>
  <si>
    <t>mm</t>
  </si>
  <si>
    <t>f'c=</t>
  </si>
  <si>
    <t>Mpa</t>
  </si>
  <si>
    <t>fy=</t>
  </si>
  <si>
    <t>PD=</t>
  </si>
  <si>
    <t>KN</t>
  </si>
  <si>
    <t>PL=</t>
  </si>
  <si>
    <t>qa=</t>
  </si>
  <si>
    <t>KN/m2</t>
  </si>
  <si>
    <t>kg/cm2</t>
  </si>
  <si>
    <t>Kn/m2</t>
  </si>
  <si>
    <t>کف پی تا زمین</t>
  </si>
  <si>
    <t>=</t>
  </si>
  <si>
    <t>m</t>
  </si>
  <si>
    <t>وزن مخصوص ترکیب پی و خاک</t>
  </si>
  <si>
    <t>KN/m3</t>
  </si>
  <si>
    <t>فشار ناشی از وزن خاک وپی</t>
  </si>
  <si>
    <t>*</t>
  </si>
  <si>
    <t>qe=</t>
  </si>
  <si>
    <t>-</t>
  </si>
  <si>
    <t>P=</t>
  </si>
  <si>
    <t>بدون ضریب</t>
  </si>
  <si>
    <t>+</t>
  </si>
  <si>
    <t>Areq=</t>
  </si>
  <si>
    <t>m2</t>
  </si>
  <si>
    <t>ابعاد پی</t>
  </si>
  <si>
    <t>x</t>
  </si>
  <si>
    <t>با ضریب</t>
  </si>
  <si>
    <t>A=</t>
  </si>
  <si>
    <t>qu=</t>
  </si>
  <si>
    <t>ارتفاع پی=</t>
  </si>
  <si>
    <t>d=</t>
  </si>
  <si>
    <t>برش پانچ</t>
  </si>
  <si>
    <t>b0=</t>
  </si>
  <si>
    <t>(</t>
  </si>
  <si>
    <t>)=</t>
  </si>
  <si>
    <t>vu=</t>
  </si>
  <si>
    <t>vn=</t>
  </si>
  <si>
    <t>vc=</t>
  </si>
  <si>
    <t>sqrtf'c</t>
  </si>
  <si>
    <t>برش یکطرفه</t>
  </si>
  <si>
    <t>محاسبه میلگرد کششی</t>
  </si>
  <si>
    <t>Mu=</t>
  </si>
  <si>
    <t>KN.m</t>
  </si>
  <si>
    <t>Mn=</t>
  </si>
  <si>
    <t>لازم</t>
  </si>
  <si>
    <t>mm2</t>
  </si>
  <si>
    <t>a=</t>
  </si>
  <si>
    <t>As=</t>
  </si>
  <si>
    <t>Asmin=</t>
  </si>
  <si>
    <t>Asdes=</t>
  </si>
  <si>
    <t>ϕ=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</si>
</sst>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3" borderId="0" xfId="0" applyFill="1"/>
    <xf numFmtId="0" fontId="0" fillId="4" borderId="0" xfId="0" applyFill="1"/>
    <xf numFmtId="0" fontId="1" fillId="0" borderId="0" xfId="0" applyFont="1"/>
    <xf numFmtId="0" fontId="0" fillId="0" borderId="0" xfId="0" applyProtection="1">
      <protection locked="0"/>
    </xf>
    <xf numFmtId="0" fontId="0" fillId="2" borderId="0" xfId="0" applyFill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2</xdr:row>
      <xdr:rowOff>114300</xdr:rowOff>
    </xdr:from>
    <xdr:to>
      <xdr:col>8</xdr:col>
      <xdr:colOff>571500</xdr:colOff>
      <xdr:row>11</xdr:row>
      <xdr:rowOff>0</xdr:rowOff>
    </xdr:to>
    <xdr:sp macro="" textlink="">
      <xdr:nvSpPr>
        <xdr:cNvPr id="2" name="TextBox 1"/>
        <xdr:cNvSpPr txBox="1"/>
      </xdr:nvSpPr>
      <xdr:spPr>
        <a:xfrm>
          <a:off x="1600200" y="495300"/>
          <a:ext cx="3848100" cy="16002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fa-IR" sz="2400">
              <a:cs typeface="B Nazanin" pitchFamily="2" charset="-78"/>
            </a:rPr>
            <a:t>طراحی پی منفرد با بار محوری</a:t>
          </a:r>
        </a:p>
        <a:p>
          <a:pPr algn="ctr"/>
          <a:r>
            <a:rPr lang="fa-IR" sz="1600">
              <a:cs typeface="B Elham" pitchFamily="2" charset="-78"/>
            </a:rPr>
            <a:t>سلول های نارنجی اطلاعات ورودی</a:t>
          </a:r>
        </a:p>
        <a:p>
          <a:pPr algn="ctr"/>
          <a:r>
            <a:rPr lang="fa-IR" sz="1600">
              <a:cs typeface="B Elham" pitchFamily="2" charset="-78"/>
            </a:rPr>
            <a:t>سلول های سبز خروجی</a:t>
          </a:r>
        </a:p>
        <a:p>
          <a:pPr algn="ctr"/>
          <a:r>
            <a:rPr lang="en-US" sz="1600">
              <a:cs typeface="B Elham" pitchFamily="2" charset="-78"/>
            </a:rPr>
            <a:t>123project.ir</a:t>
          </a:r>
        </a:p>
      </xdr:txBody>
    </xdr:sp>
    <xdr:clientData/>
  </xdr:twoCellAnchor>
  <xdr:twoCellAnchor>
    <xdr:from>
      <xdr:col>5</xdr:col>
      <xdr:colOff>114300</xdr:colOff>
      <xdr:row>20</xdr:row>
      <xdr:rowOff>76200</xdr:rowOff>
    </xdr:from>
    <xdr:to>
      <xdr:col>5</xdr:col>
      <xdr:colOff>552450</xdr:colOff>
      <xdr:row>20</xdr:row>
      <xdr:rowOff>95250</xdr:rowOff>
    </xdr:to>
    <xdr:cxnSp macro="">
      <xdr:nvCxnSpPr>
        <xdr:cNvPr id="4" name="Straight Arrow Connector 3"/>
        <xdr:cNvCxnSpPr/>
      </xdr:nvCxnSpPr>
      <xdr:spPr>
        <a:xfrm flipV="1">
          <a:off x="3162300" y="3886200"/>
          <a:ext cx="438150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37</xdr:row>
      <xdr:rowOff>19050</xdr:rowOff>
    </xdr:from>
    <xdr:to>
      <xdr:col>10</xdr:col>
      <xdr:colOff>66675</xdr:colOff>
      <xdr:row>37</xdr:row>
      <xdr:rowOff>133350</xdr:rowOff>
    </xdr:to>
    <xdr:cxnSp macro="">
      <xdr:nvCxnSpPr>
        <xdr:cNvPr id="6" name="Straight Arrow Connector 5"/>
        <xdr:cNvCxnSpPr/>
      </xdr:nvCxnSpPr>
      <xdr:spPr>
        <a:xfrm>
          <a:off x="4267200" y="7067550"/>
          <a:ext cx="1895475" cy="114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238125</xdr:colOff>
      <xdr:row>89</xdr:row>
      <xdr:rowOff>152400</xdr:rowOff>
    </xdr:from>
    <xdr:to>
      <xdr:col>10</xdr:col>
      <xdr:colOff>295275</xdr:colOff>
      <xdr:row>89</xdr:row>
      <xdr:rowOff>153988</xdr:rowOff>
    </xdr:to>
    <xdr:cxnSp macro="">
      <xdr:nvCxnSpPr>
        <xdr:cNvPr id="9" name="Straight Arrow Connector 8"/>
        <xdr:cNvCxnSpPr/>
      </xdr:nvCxnSpPr>
      <xdr:spPr>
        <a:xfrm>
          <a:off x="5724525" y="17106900"/>
          <a:ext cx="6667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47625</xdr:colOff>
      <xdr:row>95</xdr:row>
      <xdr:rowOff>85725</xdr:rowOff>
    </xdr:from>
    <xdr:to>
      <xdr:col>14</xdr:col>
      <xdr:colOff>104775</xdr:colOff>
      <xdr:row>95</xdr:row>
      <xdr:rowOff>87313</xdr:rowOff>
    </xdr:to>
    <xdr:cxnSp macro="">
      <xdr:nvCxnSpPr>
        <xdr:cNvPr id="11" name="Straight Arrow Connector 10"/>
        <xdr:cNvCxnSpPr/>
      </xdr:nvCxnSpPr>
      <xdr:spPr>
        <a:xfrm>
          <a:off x="7972425" y="18183225"/>
          <a:ext cx="66675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2:P98"/>
  <sheetViews>
    <sheetView tabSelected="1" topLeftCell="A79" workbookViewId="0">
      <selection activeCell="J19" sqref="J19"/>
    </sheetView>
  </sheetViews>
  <sheetFormatPr defaultRowHeight="15"/>
  <sheetData>
    <row r="12" spans="4:12">
      <c r="L12" s="4"/>
    </row>
    <row r="14" spans="4:12">
      <c r="E14" t="s">
        <v>2</v>
      </c>
      <c r="I14" t="s">
        <v>4</v>
      </c>
      <c r="L14" t="s">
        <v>4</v>
      </c>
    </row>
    <row r="15" spans="4:12">
      <c r="D15" t="s">
        <v>1</v>
      </c>
      <c r="E15" s="5">
        <v>450</v>
      </c>
      <c r="H15" t="s">
        <v>3</v>
      </c>
      <c r="I15" s="5">
        <v>21</v>
      </c>
      <c r="K15" t="s">
        <v>5</v>
      </c>
      <c r="L15" s="5">
        <v>300</v>
      </c>
    </row>
    <row r="16" spans="4:12">
      <c r="E16" t="s">
        <v>0</v>
      </c>
    </row>
    <row r="17" spans="3:9">
      <c r="E17" t="s">
        <v>7</v>
      </c>
      <c r="H17" t="s">
        <v>7</v>
      </c>
    </row>
    <row r="18" spans="3:9">
      <c r="D18" t="s">
        <v>6</v>
      </c>
      <c r="E18" s="5">
        <v>1037.5</v>
      </c>
      <c r="G18" t="s">
        <v>8</v>
      </c>
      <c r="H18" s="5">
        <v>187.5</v>
      </c>
    </row>
    <row r="20" spans="3:9">
      <c r="E20" t="s">
        <v>11</v>
      </c>
      <c r="H20" t="s">
        <v>10</v>
      </c>
    </row>
    <row r="21" spans="3:9">
      <c r="D21" t="s">
        <v>9</v>
      </c>
      <c r="E21" s="5">
        <v>1.1000000000000001</v>
      </c>
      <c r="G21" t="s">
        <v>9</v>
      </c>
      <c r="H21" s="1">
        <f>E21*100</f>
        <v>110.00000000000001</v>
      </c>
    </row>
    <row r="23" spans="3:9">
      <c r="H23" t="s">
        <v>15</v>
      </c>
    </row>
    <row r="24" spans="3:9">
      <c r="F24" t="s">
        <v>13</v>
      </c>
      <c r="G24" t="s">
        <v>14</v>
      </c>
      <c r="H24" s="5">
        <v>0.3</v>
      </c>
    </row>
    <row r="25" spans="3:9">
      <c r="H25" t="s">
        <v>17</v>
      </c>
    </row>
    <row r="26" spans="3:9">
      <c r="F26" t="s">
        <v>16</v>
      </c>
      <c r="G26" t="s">
        <v>14</v>
      </c>
      <c r="H26" s="5">
        <v>20</v>
      </c>
    </row>
    <row r="29" spans="3:9">
      <c r="I29" t="s">
        <v>10</v>
      </c>
    </row>
    <row r="30" spans="3:9">
      <c r="C30" t="s">
        <v>18</v>
      </c>
      <c r="D30" t="s">
        <v>14</v>
      </c>
      <c r="E30">
        <f>H24</f>
        <v>0.3</v>
      </c>
      <c r="F30" t="s">
        <v>19</v>
      </c>
      <c r="G30">
        <f>H26</f>
        <v>20</v>
      </c>
      <c r="H30" t="s">
        <v>14</v>
      </c>
      <c r="I30" s="1">
        <f>E30*G30</f>
        <v>6</v>
      </c>
    </row>
    <row r="32" spans="3:9">
      <c r="H32" t="s">
        <v>12</v>
      </c>
    </row>
    <row r="33" spans="3:14">
      <c r="C33" t="s">
        <v>20</v>
      </c>
      <c r="D33">
        <f>H21</f>
        <v>110.00000000000001</v>
      </c>
      <c r="E33" t="s">
        <v>21</v>
      </c>
      <c r="F33">
        <f>I30</f>
        <v>6</v>
      </c>
      <c r="G33" t="s">
        <v>14</v>
      </c>
      <c r="H33" s="1">
        <f>D33-F33</f>
        <v>104.00000000000001</v>
      </c>
    </row>
    <row r="35" spans="3:14">
      <c r="I35" t="s">
        <v>7</v>
      </c>
    </row>
    <row r="36" spans="3:14">
      <c r="C36" t="s">
        <v>23</v>
      </c>
      <c r="D36" t="s">
        <v>22</v>
      </c>
      <c r="E36">
        <f>E18</f>
        <v>1037.5</v>
      </c>
      <c r="F36" t="s">
        <v>24</v>
      </c>
      <c r="G36">
        <f>H18</f>
        <v>187.5</v>
      </c>
      <c r="H36" t="s">
        <v>14</v>
      </c>
      <c r="I36" s="1">
        <f>E36+G36</f>
        <v>1225</v>
      </c>
    </row>
    <row r="37" spans="3:14">
      <c r="G37" t="s">
        <v>26</v>
      </c>
    </row>
    <row r="38" spans="3:14">
      <c r="D38" t="s">
        <v>25</v>
      </c>
      <c r="E38">
        <f>I36</f>
        <v>1225</v>
      </c>
      <c r="F38" t="s">
        <v>14</v>
      </c>
      <c r="G38" s="1">
        <f>E38/E39</f>
        <v>11.778846153846152</v>
      </c>
      <c r="K38" t="s">
        <v>27</v>
      </c>
      <c r="L38" s="5">
        <v>3.5</v>
      </c>
      <c r="M38" t="s">
        <v>28</v>
      </c>
      <c r="N38" s="5">
        <v>3.5</v>
      </c>
    </row>
    <row r="39" spans="3:14">
      <c r="E39">
        <f>H33</f>
        <v>104.00000000000001</v>
      </c>
    </row>
    <row r="40" spans="3:14">
      <c r="L40" t="s">
        <v>30</v>
      </c>
      <c r="M40" s="1">
        <f>L38*N38</f>
        <v>12.25</v>
      </c>
    </row>
    <row r="41" spans="3:14">
      <c r="H41" t="s">
        <v>7</v>
      </c>
    </row>
    <row r="42" spans="3:14">
      <c r="C42" t="s">
        <v>29</v>
      </c>
      <c r="D42" t="s">
        <v>22</v>
      </c>
      <c r="H42" s="1">
        <f>(1.4*E36)+(1.7*G36)</f>
        <v>1771.25</v>
      </c>
    </row>
    <row r="45" spans="3:14">
      <c r="G45" t="s">
        <v>12</v>
      </c>
    </row>
    <row r="46" spans="3:14">
      <c r="D46" t="s">
        <v>31</v>
      </c>
      <c r="E46">
        <f>H42</f>
        <v>1771.25</v>
      </c>
      <c r="F46" t="s">
        <v>14</v>
      </c>
      <c r="G46" s="1">
        <f>E46/E47</f>
        <v>144.59183673469389</v>
      </c>
    </row>
    <row r="47" spans="3:14">
      <c r="E47">
        <f>M40</f>
        <v>12.25</v>
      </c>
    </row>
    <row r="48" spans="3:14">
      <c r="D48" t="s">
        <v>2</v>
      </c>
    </row>
    <row r="49" spans="4:13">
      <c r="D49" s="5">
        <v>600</v>
      </c>
      <c r="E49" t="s">
        <v>32</v>
      </c>
    </row>
    <row r="50" spans="4:13">
      <c r="E50" t="s">
        <v>2</v>
      </c>
    </row>
    <row r="51" spans="4:13">
      <c r="D51" t="s">
        <v>33</v>
      </c>
      <c r="E51" s="5">
        <v>500</v>
      </c>
    </row>
    <row r="53" spans="4:13">
      <c r="D53" t="s">
        <v>34</v>
      </c>
    </row>
    <row r="54" spans="4:13">
      <c r="L54" t="s">
        <v>2</v>
      </c>
    </row>
    <row r="55" spans="4:13">
      <c r="D55" t="s">
        <v>35</v>
      </c>
      <c r="E55">
        <v>4</v>
      </c>
      <c r="F55" t="s">
        <v>19</v>
      </c>
      <c r="G55" t="s">
        <v>36</v>
      </c>
      <c r="H55">
        <f>E15</f>
        <v>450</v>
      </c>
      <c r="I55" t="s">
        <v>24</v>
      </c>
      <c r="J55">
        <f>E51</f>
        <v>500</v>
      </c>
      <c r="K55" t="s">
        <v>37</v>
      </c>
      <c r="L55" s="1">
        <f>4*(H55+J55)</f>
        <v>3800</v>
      </c>
    </row>
    <row r="56" spans="4:13">
      <c r="M56" t="s">
        <v>7</v>
      </c>
    </row>
    <row r="57" spans="4:13">
      <c r="D57" t="s">
        <v>38</v>
      </c>
      <c r="E57">
        <f>G46</f>
        <v>144.59183673469389</v>
      </c>
      <c r="F57" t="s">
        <v>19</v>
      </c>
      <c r="G57" t="s">
        <v>36</v>
      </c>
      <c r="H57">
        <f>M40</f>
        <v>12.25</v>
      </c>
      <c r="I57" t="s">
        <v>21</v>
      </c>
      <c r="J57">
        <f>(H55+J55)/1000</f>
        <v>0.95</v>
      </c>
      <c r="K57">
        <f>J57</f>
        <v>0.95</v>
      </c>
      <c r="L57" t="s">
        <v>37</v>
      </c>
      <c r="M57" s="1">
        <f>E57*(H57-(J57*J57))</f>
        <v>1640.7558673469389</v>
      </c>
    </row>
    <row r="59" spans="4:13">
      <c r="I59" t="s">
        <v>4</v>
      </c>
    </row>
    <row r="60" spans="4:13">
      <c r="D60" t="s">
        <v>39</v>
      </c>
      <c r="E60">
        <f>M57</f>
        <v>1640.7558673469389</v>
      </c>
      <c r="F60">
        <v>1000</v>
      </c>
      <c r="H60" t="s">
        <v>14</v>
      </c>
      <c r="I60" s="1">
        <f>E60*1000/(E61*F61*G61)</f>
        <v>1.0159479054779808</v>
      </c>
    </row>
    <row r="61" spans="4:13">
      <c r="E61">
        <v>0.85</v>
      </c>
      <c r="F61">
        <f>L55</f>
        <v>3800</v>
      </c>
      <c r="G61">
        <f>E51</f>
        <v>500</v>
      </c>
      <c r="K61" s="2" t="str">
        <f>IF(I63&gt;I60,"ok","noooot")</f>
        <v>ok</v>
      </c>
    </row>
    <row r="62" spans="4:13">
      <c r="I62" t="s">
        <v>4</v>
      </c>
    </row>
    <row r="63" spans="4:13">
      <c r="D63" t="s">
        <v>40</v>
      </c>
      <c r="E63">
        <v>0.34</v>
      </c>
      <c r="F63" t="s">
        <v>19</v>
      </c>
      <c r="G63" t="s">
        <v>41</v>
      </c>
      <c r="H63" t="s">
        <v>14</v>
      </c>
      <c r="I63" s="1">
        <f>E63*SQRT(I15)</f>
        <v>1.5580757362849857</v>
      </c>
    </row>
    <row r="65" spans="4:11">
      <c r="D65" t="s">
        <v>42</v>
      </c>
    </row>
    <row r="66" spans="4:11">
      <c r="I66" t="s">
        <v>7</v>
      </c>
    </row>
    <row r="67" spans="4:11">
      <c r="D67" t="s">
        <v>38</v>
      </c>
      <c r="E67">
        <f>L38</f>
        <v>3.5</v>
      </c>
      <c r="F67">
        <f>(E67*1000/2)-(E15/2)-E51</f>
        <v>1025</v>
      </c>
      <c r="G67">
        <f>G46</f>
        <v>144.59183673469389</v>
      </c>
      <c r="H67" t="s">
        <v>14</v>
      </c>
      <c r="I67" s="1">
        <f>E67*F67*G67/1000</f>
        <v>518.72321428571433</v>
      </c>
    </row>
    <row r="68" spans="4:11">
      <c r="G68">
        <v>1000</v>
      </c>
    </row>
    <row r="69" spans="4:11">
      <c r="I69" t="s">
        <v>4</v>
      </c>
    </row>
    <row r="70" spans="4:11">
      <c r="D70" t="s">
        <v>39</v>
      </c>
      <c r="E70">
        <f>I67</f>
        <v>518.72321428571433</v>
      </c>
      <c r="F70">
        <v>1000</v>
      </c>
      <c r="H70" t="s">
        <v>14</v>
      </c>
      <c r="I70" s="1">
        <f>E70*F70/(E71*F71*G71)</f>
        <v>0.34872148859543822</v>
      </c>
    </row>
    <row r="71" spans="4:11">
      <c r="E71">
        <v>0.85</v>
      </c>
      <c r="F71">
        <f>E67*1000</f>
        <v>3500</v>
      </c>
      <c r="G71">
        <f>E51</f>
        <v>500</v>
      </c>
      <c r="K71" s="2" t="str">
        <f>IF(I73&gt;I70,"ok","nooooot")</f>
        <v>ok</v>
      </c>
    </row>
    <row r="73" spans="4:11">
      <c r="D73" t="s">
        <v>40</v>
      </c>
      <c r="E73">
        <v>0.17</v>
      </c>
      <c r="F73" t="s">
        <v>19</v>
      </c>
      <c r="G73" t="s">
        <v>41</v>
      </c>
      <c r="H73" t="s">
        <v>14</v>
      </c>
      <c r="I73" s="1">
        <f>I63/2</f>
        <v>0.77903786814249287</v>
      </c>
    </row>
    <row r="76" spans="4:11">
      <c r="D76" t="s">
        <v>43</v>
      </c>
    </row>
    <row r="77" spans="4:11">
      <c r="J77" t="s">
        <v>45</v>
      </c>
    </row>
    <row r="78" spans="4:11">
      <c r="D78" t="s">
        <v>44</v>
      </c>
      <c r="E78">
        <f>L38</f>
        <v>3.5</v>
      </c>
      <c r="F78">
        <f>G46</f>
        <v>144.59183673469389</v>
      </c>
      <c r="G78">
        <f>(E51/1000)+(F67/1000)</f>
        <v>1.5249999999999999</v>
      </c>
      <c r="H78">
        <f>G78</f>
        <v>1.5249999999999999</v>
      </c>
      <c r="I78" t="s">
        <v>14</v>
      </c>
      <c r="J78" s="1">
        <f>E78*F78*G78*H78/G79</f>
        <v>588.46618303571427</v>
      </c>
    </row>
    <row r="79" spans="4:11">
      <c r="G79">
        <v>2</v>
      </c>
    </row>
    <row r="81" spans="3:16">
      <c r="C81" t="s">
        <v>47</v>
      </c>
      <c r="D81" t="s">
        <v>46</v>
      </c>
      <c r="E81">
        <f>J78</f>
        <v>588.46618303571427</v>
      </c>
      <c r="F81" t="s">
        <v>14</v>
      </c>
      <c r="G81" s="1">
        <f>E81/E82</f>
        <v>653.85131448412699</v>
      </c>
      <c r="H81" t="s">
        <v>45</v>
      </c>
    </row>
    <row r="82" spans="3:16">
      <c r="E82">
        <v>0.9</v>
      </c>
    </row>
    <row r="85" spans="3:16">
      <c r="J85" t="s">
        <v>48</v>
      </c>
    </row>
    <row r="86" spans="3:16">
      <c r="G86">
        <f>G81</f>
        <v>653.85131448412699</v>
      </c>
      <c r="H86">
        <v>1000000</v>
      </c>
      <c r="I86" t="s">
        <v>14</v>
      </c>
      <c r="J86" s="1">
        <f>G86*H86/(G87*H87)</f>
        <v>5128.2456037970751</v>
      </c>
    </row>
    <row r="87" spans="3:16">
      <c r="G87">
        <f>L15</f>
        <v>300</v>
      </c>
      <c r="H87">
        <f>0.85*E51</f>
        <v>425</v>
      </c>
    </row>
    <row r="89" spans="3:16">
      <c r="I89" t="s">
        <v>2</v>
      </c>
      <c r="N89" t="s">
        <v>2</v>
      </c>
    </row>
    <row r="90" spans="3:16">
      <c r="D90" t="s">
        <v>49</v>
      </c>
      <c r="E90">
        <f>J86</f>
        <v>5128.2456037970751</v>
      </c>
      <c r="F90">
        <f>L15</f>
        <v>300</v>
      </c>
      <c r="H90" t="s">
        <v>14</v>
      </c>
      <c r="I90" s="1">
        <f>E90*F90/(E91*F91*G91)</f>
        <v>24.625429069853904</v>
      </c>
      <c r="N90" s="1">
        <f>E51-(I90/2)</f>
        <v>487.68728546507305</v>
      </c>
    </row>
    <row r="91" spans="3:16">
      <c r="E91">
        <v>0.85</v>
      </c>
      <c r="F91">
        <f>I15</f>
        <v>21</v>
      </c>
      <c r="G91">
        <f>L38*1000</f>
        <v>3500</v>
      </c>
    </row>
    <row r="93" spans="3:16">
      <c r="H93" t="s">
        <v>48</v>
      </c>
    </row>
    <row r="94" spans="3:16">
      <c r="D94" t="s">
        <v>50</v>
      </c>
      <c r="E94">
        <f>G81</f>
        <v>653.85131448412699</v>
      </c>
      <c r="F94">
        <v>1000000</v>
      </c>
      <c r="G94" t="s">
        <v>14</v>
      </c>
      <c r="H94" s="1">
        <f>E94*F94/(E95*F95)</f>
        <v>4469.0613156652562</v>
      </c>
    </row>
    <row r="95" spans="3:16">
      <c r="E95">
        <f>L15</f>
        <v>300</v>
      </c>
      <c r="F95">
        <f>N90</f>
        <v>487.68728546507305</v>
      </c>
      <c r="K95" t="s">
        <v>52</v>
      </c>
      <c r="L95" s="1">
        <f>MAX(H94,I97)</f>
        <v>8166.666666666667</v>
      </c>
    </row>
    <row r="96" spans="3:16">
      <c r="I96" t="s">
        <v>48</v>
      </c>
      <c r="M96" t="s">
        <v>48</v>
      </c>
      <c r="P96" s="1">
        <f>L95/M97</f>
        <v>26.008492569002126</v>
      </c>
    </row>
    <row r="97" spans="4:13">
      <c r="D97" t="s">
        <v>51</v>
      </c>
      <c r="E97">
        <v>1.4</v>
      </c>
      <c r="F97">
        <f>G91</f>
        <v>3500</v>
      </c>
      <c r="G97">
        <f>E51</f>
        <v>500</v>
      </c>
      <c r="H97" t="s">
        <v>14</v>
      </c>
      <c r="I97" s="1">
        <f>E97*F97*G97/E98</f>
        <v>8166.666666666667</v>
      </c>
      <c r="L97" t="s">
        <v>30</v>
      </c>
      <c r="M97" s="1">
        <f>3.14*M98*M98/4</f>
        <v>314</v>
      </c>
    </row>
    <row r="98" spans="4:13">
      <c r="E98">
        <f>L15</f>
        <v>300</v>
      </c>
      <c r="L98" s="3" t="s">
        <v>53</v>
      </c>
      <c r="M98" s="5">
        <v>20</v>
      </c>
    </row>
  </sheetData>
  <sheetProtection password="CCF8" sheet="1" objects="1" scenarios="1"/>
  <pageMargins left="0.7" right="0.7" top="0.75" bottom="0.75" header="0.3" footer="0.3"/>
  <pageSetup paperSize="9" orientation="portrait" r:id="rId1"/>
  <drawing r:id="rId2"/>
  <legacyDrawing r:id="rId3"/>
  <oleObjects>
    <oleObject progId="Equation.DSMT4" shapeId="1026" r:id="rId4"/>
    <oleObject progId="Equation.DSMT4" shapeId="1027" r:id="rId5"/>
    <oleObject progId="Equation.DSMT4" shapeId="1028" r:id="rId6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a.khatami</dc:creator>
  <cp:lastModifiedBy>a.khatami</cp:lastModifiedBy>
  <dcterms:created xsi:type="dcterms:W3CDTF">2014-01-30T23:46:31Z</dcterms:created>
  <dcterms:modified xsi:type="dcterms:W3CDTF">2014-01-31T16:27:59Z</dcterms:modified>
</cp:coreProperties>
</file>