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emf" ContentType="image/x-emf"/>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18975" windowHeight="11955" activeTab="4"/>
  </bookViews>
  <sheets>
    <sheet name="بررسی مهاری" sheetId="1" r:id="rId1"/>
    <sheet name="ستون لاغر مهار شده" sheetId="2" r:id="rId2"/>
    <sheet name="ستون لاغر مهار نشده" sheetId="3" r:id="rId3"/>
    <sheet name="ستون کوتاه" sheetId="4" r:id="rId4"/>
    <sheet name="ضوابط  آرماتور گذاری" sheetId="5" r:id="rId5"/>
  </sheets>
  <calcPr calcId="124519"/>
</workbook>
</file>

<file path=xl/calcChain.xml><?xml version="1.0" encoding="utf-8"?>
<calcChain xmlns="http://schemas.openxmlformats.org/spreadsheetml/2006/main">
  <c r="J19" i="5"/>
  <c r="E19" i="1"/>
  <c r="D47" i="3"/>
  <c r="I18" i="4"/>
  <c r="D61"/>
  <c r="C36" i="2"/>
  <c r="E67" i="5"/>
  <c r="J11"/>
  <c r="F25" s="1"/>
  <c r="C19"/>
  <c r="C18"/>
  <c r="I19" s="1"/>
  <c r="Z34"/>
  <c r="Z31"/>
  <c r="I67" s="1"/>
  <c r="G37"/>
  <c r="E30"/>
  <c r="D35"/>
  <c r="D57"/>
  <c r="F24" i="4"/>
  <c r="F19" i="5"/>
  <c r="F43"/>
  <c r="F51" s="1"/>
  <c r="E57" s="1"/>
  <c r="E41"/>
  <c r="M35"/>
  <c r="F35"/>
  <c r="E11"/>
  <c r="F56" i="4"/>
  <c r="I12"/>
  <c r="F12"/>
  <c r="C24"/>
  <c r="C56"/>
  <c r="K58"/>
  <c r="K54"/>
  <c r="I50"/>
  <c r="F44"/>
  <c r="F46" s="1"/>
  <c r="K26"/>
  <c r="K22"/>
  <c r="H20" i="3"/>
  <c r="F14" i="4"/>
  <c r="I33" i="3"/>
  <c r="E36"/>
  <c r="C42"/>
  <c r="C36"/>
  <c r="F12"/>
  <c r="K44"/>
  <c r="K40"/>
  <c r="J24"/>
  <c r="G20"/>
  <c r="K20" s="1"/>
  <c r="E24" s="1"/>
  <c r="F14"/>
  <c r="K46" i="2"/>
  <c r="K42"/>
  <c r="G36"/>
  <c r="H23"/>
  <c r="D49" s="1"/>
  <c r="F14"/>
  <c r="J27"/>
  <c r="D29" i="4" l="1"/>
  <c r="H29" s="1"/>
  <c r="C21" i="5"/>
  <c r="B67"/>
  <c r="E54"/>
  <c r="F18"/>
  <c r="K67"/>
  <c r="G54"/>
  <c r="G57"/>
  <c r="H61" i="4"/>
  <c r="N24" i="3"/>
  <c r="H47"/>
  <c r="H49" i="2"/>
  <c r="C44"/>
  <c r="E39" i="1"/>
  <c r="E29"/>
  <c r="I14" i="2"/>
  <c r="G23"/>
  <c r="F16"/>
  <c r="E43" i="1"/>
  <c r="H42"/>
  <c r="E33"/>
  <c r="H32" s="1"/>
  <c r="E23"/>
  <c r="H22" s="1"/>
  <c r="F30" i="5" l="1"/>
  <c r="I30" s="1"/>
  <c r="D27" i="3"/>
  <c r="I36"/>
  <c r="K23" i="2"/>
  <c r="E27" s="1"/>
  <c r="I36"/>
  <c r="E55" i="3" l="1"/>
  <c r="G30"/>
  <c r="G56"/>
  <c r="N27" i="2"/>
  <c r="D30" s="1"/>
  <c r="D33" s="1"/>
  <c r="E33" i="3" l="1"/>
  <c r="K33" s="1"/>
  <c r="I30"/>
  <c r="F33" i="2"/>
  <c r="D38" s="1"/>
  <c r="F44" s="1"/>
  <c r="I37" i="3" l="1"/>
  <c r="F42" s="1"/>
</calcChain>
</file>

<file path=xl/sharedStrings.xml><?xml version="1.0" encoding="utf-8"?>
<sst xmlns="http://schemas.openxmlformats.org/spreadsheetml/2006/main" count="166" uniqueCount="61">
  <si>
    <t>m.m</t>
  </si>
  <si>
    <t>fy=</t>
  </si>
  <si>
    <t>Mpa</t>
  </si>
  <si>
    <t>h=</t>
  </si>
  <si>
    <t>fc=</t>
  </si>
  <si>
    <t>Lu=</t>
  </si>
  <si>
    <t>K=</t>
  </si>
  <si>
    <t>بررسی مهارشدن طبقه</t>
  </si>
  <si>
    <t>طبقه اول</t>
  </si>
  <si>
    <t>طبقه دوم</t>
  </si>
  <si>
    <t>طبقه سوم</t>
  </si>
  <si>
    <t>D=b=</t>
  </si>
  <si>
    <t>Nu=</t>
  </si>
  <si>
    <t>M1=</t>
  </si>
  <si>
    <t>M2=</t>
  </si>
  <si>
    <t>Ton</t>
  </si>
  <si>
    <t>Ton.m</t>
  </si>
  <si>
    <t>m.m2</t>
  </si>
  <si>
    <t>N</t>
  </si>
  <si>
    <t>تعیین مجموع نیروی فشاری</t>
  </si>
  <si>
    <t>n=</t>
  </si>
  <si>
    <t>KN.m</t>
  </si>
  <si>
    <t xml:space="preserve"> </t>
  </si>
  <si>
    <r>
      <t xml:space="preserve">نوع ستون و نحوه ی قرار گیری  فولادها برای تعیین    </t>
    </r>
    <r>
      <rPr>
        <sz val="26"/>
        <rFont val="AngsanaUPC"/>
        <family val="1"/>
        <charset val="222"/>
      </rPr>
      <t>EI</t>
    </r>
  </si>
  <si>
    <t>ستون مستطیلی</t>
  </si>
  <si>
    <t>M2b=</t>
  </si>
  <si>
    <t>M2s=</t>
  </si>
  <si>
    <t>ستون دایرهای با چیدمان آرماتور دایره ای</t>
  </si>
  <si>
    <t>بررسی مقاومت وپایداری کل سازه</t>
  </si>
  <si>
    <t>D=h=</t>
  </si>
  <si>
    <t xml:space="preserve">آرماتور های طولی </t>
  </si>
  <si>
    <t>بعد کوچک مقطع</t>
  </si>
  <si>
    <t>بعد بزرگ مقطع</t>
  </si>
  <si>
    <t>کل</t>
  </si>
  <si>
    <t>آرماتور های عرضی</t>
  </si>
  <si>
    <t>fyt=</t>
  </si>
  <si>
    <t>کنترل مساحت آرماتور عرضی ویژه در مقاطع مستطیلی</t>
  </si>
  <si>
    <t>کنترل مساحت آرماتور عرضی ویژه در مقاطع دایره ای</t>
  </si>
  <si>
    <t>c.m</t>
  </si>
  <si>
    <t xml:space="preserve"> ستون های کوتاه مهار شده</t>
  </si>
  <si>
    <t xml:space="preserve"> ستون های کوتاه مهار نشده</t>
  </si>
  <si>
    <t xml:space="preserve"> ستون های لاغرمهار نشده</t>
  </si>
  <si>
    <t xml:space="preserve"> ستون های لاغرمهار شده</t>
  </si>
  <si>
    <t>N12=</t>
  </si>
  <si>
    <t>N11=</t>
  </si>
  <si>
    <t>N10=</t>
  </si>
  <si>
    <t>N9=</t>
  </si>
  <si>
    <t>N8=</t>
  </si>
  <si>
    <t>N7=</t>
  </si>
  <si>
    <t>N6=</t>
  </si>
  <si>
    <t>N5=</t>
  </si>
  <si>
    <t>N4=</t>
  </si>
  <si>
    <t>N3=</t>
  </si>
  <si>
    <t>N2=</t>
  </si>
  <si>
    <t>N1=</t>
  </si>
  <si>
    <t>در مقاطع مستطیلی</t>
  </si>
  <si>
    <t>در مقاطع دایره ای</t>
  </si>
  <si>
    <t>کنترل حداقل و حداکثرفاصله ی  آرماتور طولی</t>
  </si>
  <si>
    <t xml:space="preserve">  آرماتور عرضی ویژه</t>
  </si>
  <si>
    <t>ضوابط  آرماتور گذاری</t>
  </si>
  <si>
    <t>4عدد در هر دو وجه</t>
  </si>
</sst>
</file>

<file path=xl/styles.xml><?xml version="1.0" encoding="utf-8"?>
<styleSheet xmlns="http://schemas.openxmlformats.org/spreadsheetml/2006/main">
  <fonts count="34">
    <font>
      <sz val="11"/>
      <color theme="1"/>
      <name val="Calibri"/>
      <family val="2"/>
      <scheme val="minor"/>
    </font>
    <font>
      <sz val="36"/>
      <color theme="1"/>
      <name val="IranNastaliq"/>
      <family val="1"/>
      <charset val="204"/>
    </font>
    <font>
      <sz val="20"/>
      <color theme="9" tint="-0.499984740745262"/>
      <name val="IranNastaliq"/>
      <family val="1"/>
      <charset val="204"/>
    </font>
    <font>
      <sz val="18"/>
      <color theme="9" tint="-0.499984740745262"/>
      <name val="IranNastaliq"/>
      <family val="1"/>
      <charset val="204"/>
    </font>
    <font>
      <sz val="26"/>
      <color theme="1"/>
      <name val="IranNastaliq"/>
      <family val="1"/>
      <charset val="204"/>
    </font>
    <font>
      <sz val="20"/>
      <name val="IranNastaliq"/>
      <family val="1"/>
      <charset val="204"/>
    </font>
    <font>
      <sz val="11"/>
      <color theme="1"/>
      <name val="Calibri"/>
      <family val="2"/>
      <charset val="204"/>
      <scheme val="minor"/>
    </font>
    <font>
      <sz val="12"/>
      <color theme="1"/>
      <name val="Calibri"/>
      <family val="2"/>
      <scheme val="minor"/>
    </font>
    <font>
      <sz val="14"/>
      <color theme="1"/>
      <name val="Calibri"/>
      <family val="2"/>
      <scheme val="minor"/>
    </font>
    <font>
      <sz val="20"/>
      <color theme="1"/>
      <name val="IranNastaliq"/>
      <family val="1"/>
      <charset val="204"/>
    </font>
    <font>
      <sz val="36"/>
      <color theme="1"/>
      <name val="Calibri"/>
      <family val="2"/>
      <charset val="204"/>
      <scheme val="minor"/>
    </font>
    <font>
      <sz val="14"/>
      <color theme="1"/>
      <name val="Calibri"/>
      <family val="2"/>
      <charset val="204"/>
      <scheme val="minor"/>
    </font>
    <font>
      <b/>
      <sz val="12"/>
      <color theme="9" tint="-0.499984740745262"/>
      <name val="Calibri"/>
      <family val="2"/>
      <charset val="204"/>
      <scheme val="minor"/>
    </font>
    <font>
      <sz val="14"/>
      <name val="Calibri"/>
      <family val="2"/>
      <charset val="204"/>
      <scheme val="minor"/>
    </font>
    <font>
      <sz val="26"/>
      <name val="AngsanaUPC"/>
      <family val="1"/>
      <charset val="222"/>
    </font>
    <font>
      <sz val="26"/>
      <color theme="9" tint="-0.499984740745262"/>
      <name val="IranNastaliq"/>
      <family val="1"/>
      <charset val="204"/>
    </font>
    <font>
      <sz val="16"/>
      <color theme="9" tint="-0.499984740745262"/>
      <name val="IranNastaliq"/>
      <family val="1"/>
      <charset val="204"/>
    </font>
    <font>
      <sz val="22"/>
      <color theme="9" tint="-0.499984740745262"/>
      <name val="IranNastaliq"/>
      <family val="1"/>
      <charset val="204"/>
    </font>
    <font>
      <sz val="11"/>
      <name val="Calibri"/>
      <family val="2"/>
      <charset val="204"/>
      <scheme val="minor"/>
    </font>
    <font>
      <sz val="11"/>
      <color theme="1"/>
      <name val="B Nazanin"/>
      <charset val="178"/>
    </font>
    <font>
      <sz val="16"/>
      <color theme="1"/>
      <name val="Calibri"/>
      <family val="2"/>
      <scheme val="minor"/>
    </font>
    <font>
      <sz val="36"/>
      <color theme="1"/>
      <name val="Calibri"/>
      <family val="2"/>
      <scheme val="minor"/>
    </font>
    <font>
      <b/>
      <sz val="14"/>
      <color theme="9" tint="-0.499984740745262"/>
      <name val="Calibri"/>
      <family val="2"/>
      <charset val="204"/>
      <scheme val="minor"/>
    </font>
    <font>
      <sz val="18"/>
      <color theme="1"/>
      <name val="IranNastaliq"/>
      <family val="1"/>
      <charset val="204"/>
    </font>
    <font>
      <sz val="22"/>
      <color theme="1"/>
      <name val="IranNastaliq"/>
      <family val="1"/>
      <charset val="204"/>
    </font>
    <font>
      <sz val="24"/>
      <color theme="1"/>
      <name val="IranNastaliq"/>
      <family val="1"/>
      <charset val="204"/>
    </font>
    <font>
      <sz val="11"/>
      <color theme="1"/>
      <name val="Calibri"/>
      <family val="2"/>
      <charset val="204"/>
    </font>
    <font>
      <sz val="14"/>
      <color theme="9" tint="-0.499984740745262"/>
      <name val="Calibri"/>
      <family val="2"/>
      <scheme val="minor"/>
    </font>
    <font>
      <sz val="11"/>
      <color rgb="FF000000"/>
      <name val="Calibri"/>
      <family val="2"/>
      <charset val="204"/>
      <scheme val="minor"/>
    </font>
    <font>
      <sz val="10"/>
      <color rgb="FF000000"/>
      <name val="Calibri"/>
      <family val="2"/>
      <charset val="204"/>
      <scheme val="minor"/>
    </font>
    <font>
      <sz val="10"/>
      <color theme="1"/>
      <name val="Calibri"/>
      <family val="2"/>
      <charset val="204"/>
      <scheme val="minor"/>
    </font>
    <font>
      <sz val="22"/>
      <name val="IranNastaliq"/>
      <family val="1"/>
      <charset val="204"/>
    </font>
    <font>
      <sz val="12"/>
      <name val="Calibri"/>
      <family val="2"/>
      <charset val="204"/>
      <scheme val="minor"/>
    </font>
    <font>
      <sz val="24"/>
      <name val="IranNastaliq"/>
      <family val="1"/>
      <charset val="204"/>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3">
    <border>
      <left/>
      <right/>
      <top/>
      <bottom/>
      <diagonal/>
    </border>
    <border diagonalUp="1">
      <left/>
      <right/>
      <top/>
      <bottom/>
      <diagonal style="thin">
        <color rgb="FFFF0000"/>
      </diagonal>
    </border>
    <border diagonalDown="1">
      <left/>
      <right/>
      <top/>
      <bottom/>
      <diagonal style="thin">
        <color rgb="FFFF0000"/>
      </diagonal>
    </border>
  </borders>
  <cellStyleXfs count="1">
    <xf numFmtId="0" fontId="0" fillId="0" borderId="0"/>
  </cellStyleXfs>
  <cellXfs count="106">
    <xf numFmtId="0" fontId="0" fillId="0" borderId="0" xfId="0"/>
    <xf numFmtId="0" fontId="0" fillId="0" borderId="0" xfId="0"/>
    <xf numFmtId="0" fontId="0" fillId="3" borderId="0" xfId="0" applyFill="1"/>
    <xf numFmtId="0" fontId="0" fillId="3" borderId="0" xfId="0" applyFill="1" applyAlignment="1">
      <alignment horizontal="right"/>
    </xf>
    <xf numFmtId="0" fontId="0" fillId="2" borderId="0" xfId="0" applyFill="1" applyAlignment="1" applyProtection="1">
      <alignment horizontal="left"/>
      <protection locked="0"/>
    </xf>
    <xf numFmtId="0" fontId="0" fillId="2" borderId="0" xfId="0" applyFill="1" applyAlignment="1" applyProtection="1">
      <alignment horizontal="right"/>
      <protection locked="0"/>
    </xf>
    <xf numFmtId="0" fontId="0" fillId="0" borderId="0" xfId="0" applyFill="1"/>
    <xf numFmtId="0" fontId="3" fillId="2" borderId="0" xfId="0" applyFont="1" applyFill="1" applyAlignment="1">
      <alignment horizontal="center" vertical="center"/>
    </xf>
    <xf numFmtId="0" fontId="0" fillId="3" borderId="0" xfId="0" applyFill="1" applyAlignment="1">
      <alignment horizontal="left"/>
    </xf>
    <xf numFmtId="0" fontId="2" fillId="3" borderId="0" xfId="0" applyFont="1" applyFill="1" applyAlignment="1">
      <alignment horizontal="right" vertical="top"/>
    </xf>
    <xf numFmtId="0" fontId="5" fillId="3" borderId="0" xfId="0" applyFont="1" applyFill="1" applyAlignment="1">
      <alignment horizontal="center" vertical="top"/>
    </xf>
    <xf numFmtId="0" fontId="0" fillId="3" borderId="0" xfId="0" applyFill="1" applyAlignment="1">
      <alignment horizontal="center"/>
    </xf>
    <xf numFmtId="0" fontId="0" fillId="3" borderId="0" xfId="0" applyFill="1" applyAlignment="1"/>
    <xf numFmtId="0" fontId="12" fillId="3" borderId="0" xfId="0" applyFont="1" applyFill="1" applyAlignment="1">
      <alignment horizontal="center"/>
    </xf>
    <xf numFmtId="0" fontId="0" fillId="3" borderId="1" xfId="0" applyFill="1" applyBorder="1"/>
    <xf numFmtId="0" fontId="0" fillId="3" borderId="2" xfId="0" applyFill="1" applyBorder="1"/>
    <xf numFmtId="0" fontId="0" fillId="3" borderId="0" xfId="0" applyFill="1" applyBorder="1"/>
    <xf numFmtId="0" fontId="0" fillId="3" borderId="0" xfId="0" applyFill="1" applyBorder="1" applyAlignment="1">
      <alignment horizontal="center"/>
    </xf>
    <xf numFmtId="0" fontId="3" fillId="2" borderId="0" xfId="0" applyFont="1" applyFill="1" applyAlignment="1">
      <alignment horizontal="center" vertical="center"/>
    </xf>
    <xf numFmtId="0" fontId="5" fillId="3" borderId="0" xfId="0" applyFont="1" applyFill="1" applyAlignment="1">
      <alignment horizontal="center" vertical="top"/>
    </xf>
    <xf numFmtId="0" fontId="0" fillId="3" borderId="0" xfId="0" applyFill="1" applyAlignment="1">
      <alignment horizontal="center" vertical="center"/>
    </xf>
    <xf numFmtId="0" fontId="8" fillId="3" borderId="0" xfId="0" applyFont="1" applyFill="1" applyAlignment="1">
      <alignment horizontal="center"/>
    </xf>
    <xf numFmtId="0" fontId="18" fillId="3" borderId="0" xfId="0" applyFont="1" applyFill="1" applyAlignment="1">
      <alignment horizontal="center" vertical="top"/>
    </xf>
    <xf numFmtId="0" fontId="0" fillId="3" borderId="0" xfId="0" applyFill="1" applyAlignment="1">
      <alignment horizontal="center"/>
    </xf>
    <xf numFmtId="0" fontId="1" fillId="3" borderId="0" xfId="0" applyFont="1" applyFill="1" applyAlignment="1">
      <alignment horizontal="center" vertical="center"/>
    </xf>
    <xf numFmtId="0" fontId="6" fillId="3" borderId="0" xfId="0" applyFont="1" applyFill="1" applyAlignment="1">
      <alignment horizontal="right"/>
    </xf>
    <xf numFmtId="0" fontId="6" fillId="3" borderId="0" xfId="0" applyFont="1" applyFill="1" applyAlignment="1">
      <alignment horizontal="right" vertical="center"/>
    </xf>
    <xf numFmtId="0" fontId="10" fillId="3" borderId="0" xfId="0" applyFont="1" applyFill="1" applyAlignment="1">
      <alignment horizontal="center" vertical="center"/>
    </xf>
    <xf numFmtId="0" fontId="11" fillId="3" borderId="0" xfId="0" applyFont="1" applyFill="1" applyAlignment="1">
      <alignment horizontal="right" vertical="center"/>
    </xf>
    <xf numFmtId="0" fontId="0" fillId="3" borderId="0" xfId="0" applyFill="1" applyAlignment="1" applyProtection="1">
      <alignment horizontal="left"/>
      <protection locked="0"/>
    </xf>
    <xf numFmtId="0" fontId="19" fillId="0" borderId="0" xfId="0" applyFont="1"/>
    <xf numFmtId="0" fontId="12" fillId="0" borderId="0" xfId="0" applyFont="1" applyAlignment="1">
      <alignment horizontal="center"/>
    </xf>
    <xf numFmtId="0" fontId="7" fillId="3" borderId="0" xfId="0" applyFont="1" applyFill="1"/>
    <xf numFmtId="0" fontId="20" fillId="3" borderId="0" xfId="0" applyFont="1" applyFill="1" applyAlignment="1">
      <alignment horizontal="center" vertical="center"/>
    </xf>
    <xf numFmtId="0" fontId="8" fillId="3" borderId="0" xfId="0" applyFont="1" applyFill="1" applyAlignment="1">
      <alignment horizontal="right"/>
    </xf>
    <xf numFmtId="0" fontId="27" fillId="3" borderId="0" xfId="0" applyFont="1" applyFill="1" applyAlignment="1">
      <alignment horizontal="center" vertical="center"/>
    </xf>
    <xf numFmtId="0" fontId="26" fillId="3" borderId="0" xfId="0" applyFont="1" applyFill="1"/>
    <xf numFmtId="0" fontId="0" fillId="3" borderId="0" xfId="0" applyFill="1" applyAlignment="1">
      <alignment vertical="center"/>
    </xf>
    <xf numFmtId="0" fontId="22" fillId="3" borderId="0" xfId="0" applyFont="1" applyFill="1" applyAlignment="1">
      <alignment horizontal="center"/>
    </xf>
    <xf numFmtId="0" fontId="7" fillId="3" borderId="0" xfId="0" applyFont="1" applyFill="1" applyAlignment="1">
      <alignment horizontal="center"/>
    </xf>
    <xf numFmtId="0" fontId="23" fillId="3" borderId="0" xfId="0" applyFont="1" applyFill="1" applyAlignment="1">
      <alignment vertical="top"/>
    </xf>
    <xf numFmtId="0" fontId="0" fillId="3" borderId="0" xfId="0" applyFill="1" applyAlignment="1">
      <alignment vertical="top"/>
    </xf>
    <xf numFmtId="0" fontId="1" fillId="3" borderId="0" xfId="0" applyFont="1" applyFill="1" applyAlignment="1">
      <alignment horizontal="center" vertical="center"/>
    </xf>
    <xf numFmtId="0" fontId="15" fillId="3" borderId="0" xfId="0" applyFont="1" applyFill="1" applyAlignment="1">
      <alignment horizontal="left"/>
    </xf>
    <xf numFmtId="0" fontId="0" fillId="3" borderId="0" xfId="0" applyFill="1" applyAlignment="1">
      <alignment horizontal="center"/>
    </xf>
    <xf numFmtId="0" fontId="21" fillId="3" borderId="0" xfId="0" applyFont="1" applyFill="1" applyAlignment="1">
      <alignment horizontal="center" vertical="center"/>
    </xf>
    <xf numFmtId="0" fontId="17" fillId="3" borderId="0" xfId="0" applyFont="1" applyFill="1" applyAlignment="1">
      <alignment vertical="top"/>
    </xf>
    <xf numFmtId="0" fontId="23" fillId="3" borderId="0" xfId="0" applyFont="1" applyFill="1" applyAlignment="1">
      <alignment vertical="center"/>
    </xf>
    <xf numFmtId="0" fontId="23" fillId="3" borderId="0" xfId="0" applyFont="1" applyFill="1" applyAlignment="1">
      <alignment horizontal="center" vertical="center"/>
    </xf>
    <xf numFmtId="0" fontId="22" fillId="3" borderId="0" xfId="0" applyFont="1" applyFill="1"/>
    <xf numFmtId="0" fontId="32" fillId="3" borderId="0" xfId="0" applyFont="1" applyFill="1" applyAlignment="1">
      <alignment horizontal="left" vertical="center"/>
    </xf>
    <xf numFmtId="0" fontId="7" fillId="3" borderId="0" xfId="0" applyFont="1" applyFill="1" applyAlignment="1">
      <alignment horizontal="left" vertical="center"/>
    </xf>
    <xf numFmtId="0" fontId="3" fillId="3" borderId="0" xfId="0" applyFont="1" applyFill="1" applyAlignment="1">
      <alignment horizontal="center" vertical="center"/>
    </xf>
    <xf numFmtId="0" fontId="0" fillId="3" borderId="0" xfId="0" applyFill="1" applyAlignment="1">
      <alignment horizontal="left" vertical="center"/>
    </xf>
    <xf numFmtId="0" fontId="9" fillId="3" borderId="0" xfId="0" applyFont="1" applyFill="1" applyAlignment="1">
      <alignment vertical="center"/>
    </xf>
    <xf numFmtId="0" fontId="7" fillId="3" borderId="0" xfId="0" applyFont="1" applyFill="1" applyAlignment="1">
      <alignment horizontal="center" vertical="center"/>
    </xf>
    <xf numFmtId="0" fontId="24" fillId="3" borderId="0" xfId="0" applyFont="1" applyFill="1" applyAlignment="1">
      <alignment vertical="center"/>
    </xf>
    <xf numFmtId="0" fontId="1" fillId="3" borderId="0" xfId="0" applyFont="1" applyFill="1" applyAlignment="1">
      <alignment horizontal="right" vertical="top"/>
    </xf>
    <xf numFmtId="0" fontId="9" fillId="3" borderId="0" xfId="0" applyFont="1" applyFill="1" applyAlignment="1">
      <alignment horizontal="center" vertical="center"/>
    </xf>
    <xf numFmtId="0" fontId="8" fillId="3" borderId="0" xfId="0" applyFont="1" applyFill="1" applyAlignment="1">
      <alignment horizontal="center" vertical="center"/>
    </xf>
    <xf numFmtId="0" fontId="8" fillId="0" borderId="0" xfId="0" applyFont="1" applyAlignment="1">
      <alignment horizontal="center" vertical="center"/>
    </xf>
    <xf numFmtId="0" fontId="0" fillId="2" borderId="0" xfId="0" applyFill="1" applyProtection="1">
      <protection locked="0"/>
    </xf>
    <xf numFmtId="0" fontId="28" fillId="2" borderId="0" xfId="0" applyFont="1" applyFill="1" applyProtection="1">
      <protection locked="0"/>
    </xf>
    <xf numFmtId="0" fontId="0" fillId="2" borderId="0" xfId="0" applyFill="1" applyAlignment="1" applyProtection="1">
      <protection locked="0"/>
    </xf>
    <xf numFmtId="0" fontId="29" fillId="2" borderId="0" xfId="0" applyFont="1" applyFill="1" applyProtection="1">
      <protection locked="0"/>
    </xf>
    <xf numFmtId="0" fontId="11" fillId="2" borderId="0" xfId="0" applyFont="1" applyFill="1" applyAlignment="1" applyProtection="1">
      <alignment horizontal="center" vertical="center"/>
      <protection locked="0"/>
    </xf>
    <xf numFmtId="0" fontId="6" fillId="2" borderId="0" xfId="0" applyFont="1" applyFill="1" applyAlignment="1" applyProtection="1">
      <alignment horizontal="right"/>
      <protection locked="0"/>
    </xf>
    <xf numFmtId="0" fontId="6" fillId="2" borderId="0" xfId="0" applyFont="1" applyFill="1" applyAlignment="1" applyProtection="1">
      <alignment horizontal="right" vertical="center"/>
      <protection locked="0"/>
    </xf>
    <xf numFmtId="0" fontId="30" fillId="2" borderId="0" xfId="0" applyFont="1" applyFill="1" applyAlignment="1" applyProtection="1">
      <alignment horizontal="right" vertical="center"/>
      <protection locked="0"/>
    </xf>
    <xf numFmtId="0" fontId="0" fillId="3" borderId="0" xfId="0" applyFill="1" applyAlignment="1" applyProtection="1">
      <protection locked="0"/>
    </xf>
    <xf numFmtId="0" fontId="0" fillId="3" borderId="0" xfId="0" applyFill="1" applyProtection="1">
      <protection locked="0"/>
    </xf>
    <xf numFmtId="0" fontId="0" fillId="3" borderId="0" xfId="0" applyFill="1" applyAlignment="1" applyProtection="1"/>
    <xf numFmtId="0" fontId="0" fillId="3" borderId="0" xfId="0" applyFill="1" applyProtection="1"/>
    <xf numFmtId="0" fontId="13" fillId="2" borderId="0" xfId="0" applyFont="1" applyFill="1" applyAlignment="1" applyProtection="1">
      <alignment horizontal="left" vertical="top"/>
      <protection locked="0"/>
    </xf>
    <xf numFmtId="0" fontId="8" fillId="2" borderId="0" xfId="0" applyFont="1" applyFill="1" applyAlignment="1" applyProtection="1">
      <alignment horizontal="center"/>
      <protection locked="0"/>
    </xf>
    <xf numFmtId="0" fontId="7" fillId="2" borderId="0" xfId="0" applyFont="1" applyFill="1" applyAlignment="1" applyProtection="1">
      <alignment horizontal="left"/>
      <protection locked="0"/>
    </xf>
    <xf numFmtId="0" fontId="0" fillId="2" borderId="0" xfId="0" applyFill="1" applyAlignment="1" applyProtection="1">
      <alignment horizontal="center"/>
      <protection locked="0"/>
    </xf>
    <xf numFmtId="0" fontId="0" fillId="2" borderId="0" xfId="0" applyFont="1" applyFill="1" applyAlignment="1" applyProtection="1">
      <alignment horizontal="center"/>
      <protection locked="0"/>
    </xf>
    <xf numFmtId="0" fontId="20" fillId="2" borderId="0" xfId="0" applyFont="1" applyFill="1" applyAlignment="1" applyProtection="1">
      <alignment horizontal="center" vertical="center"/>
      <protection locked="0"/>
    </xf>
    <xf numFmtId="0" fontId="8" fillId="2" borderId="0" xfId="0" applyFont="1" applyFill="1" applyAlignment="1" applyProtection="1">
      <alignment horizontal="center" vertical="center"/>
      <protection locked="0"/>
    </xf>
    <xf numFmtId="0" fontId="7" fillId="2" borderId="0" xfId="0" applyFont="1" applyFill="1" applyAlignment="1" applyProtection="1">
      <alignment horizontal="center"/>
      <protection locked="0"/>
    </xf>
    <xf numFmtId="0" fontId="0" fillId="2" borderId="0" xfId="0" applyFill="1" applyAlignment="1" applyProtection="1">
      <alignment horizontal="center" vertical="center"/>
      <protection locked="0"/>
    </xf>
    <xf numFmtId="0" fontId="20" fillId="3" borderId="0" xfId="0" applyFont="1" applyFill="1" applyAlignment="1" applyProtection="1">
      <alignment horizontal="center" vertical="center"/>
    </xf>
    <xf numFmtId="0" fontId="1" fillId="3" borderId="0" xfId="0" applyFont="1" applyFill="1" applyAlignment="1">
      <alignment horizontal="center" vertical="center"/>
    </xf>
    <xf numFmtId="0" fontId="4" fillId="3" borderId="0" xfId="0" applyFont="1" applyFill="1" applyAlignment="1">
      <alignment horizontal="right" vertical="center"/>
    </xf>
    <xf numFmtId="0" fontId="3" fillId="3" borderId="0" xfId="0" applyFont="1" applyFill="1" applyAlignment="1">
      <alignment horizontal="center" vertical="top"/>
    </xf>
    <xf numFmtId="0" fontId="9" fillId="3" borderId="0" xfId="0" applyFont="1" applyFill="1" applyAlignment="1">
      <alignment horizontal="right" vertical="center"/>
    </xf>
    <xf numFmtId="0" fontId="15" fillId="3" borderId="0" xfId="0" applyFont="1" applyFill="1" applyAlignment="1">
      <alignment horizontal="left"/>
    </xf>
    <xf numFmtId="0" fontId="3" fillId="2" borderId="0" xfId="0" applyFont="1" applyFill="1" applyAlignment="1" applyProtection="1">
      <alignment horizontal="center" vertical="top"/>
      <protection locked="0"/>
    </xf>
    <xf numFmtId="0" fontId="2" fillId="2" borderId="0" xfId="0" applyFont="1" applyFill="1" applyAlignment="1" applyProtection="1">
      <alignment horizontal="center"/>
      <protection locked="0"/>
    </xf>
    <xf numFmtId="0" fontId="5" fillId="3" borderId="0" xfId="0" applyFont="1" applyFill="1" applyAlignment="1">
      <alignment horizontal="center" vertical="top"/>
    </xf>
    <xf numFmtId="0" fontId="1" fillId="3" borderId="0" xfId="0" applyFont="1" applyFill="1" applyAlignment="1">
      <alignment horizontal="center"/>
    </xf>
    <xf numFmtId="0" fontId="16" fillId="3" borderId="0" xfId="0" applyFont="1" applyFill="1" applyAlignment="1">
      <alignment horizontal="center"/>
    </xf>
    <xf numFmtId="0" fontId="0" fillId="3" borderId="0" xfId="0" applyFill="1" applyAlignment="1">
      <alignment horizontal="right" vertical="center"/>
    </xf>
    <xf numFmtId="0" fontId="17" fillId="3" borderId="0" xfId="0" applyFont="1" applyFill="1" applyAlignment="1">
      <alignment horizontal="center"/>
    </xf>
    <xf numFmtId="0" fontId="0" fillId="3" borderId="0" xfId="0" applyFill="1" applyAlignment="1">
      <alignment horizontal="center"/>
    </xf>
    <xf numFmtId="0" fontId="2" fillId="2" borderId="0" xfId="0" applyFont="1" applyFill="1" applyAlignment="1" applyProtection="1">
      <alignment horizontal="center" vertical="center"/>
      <protection locked="0"/>
    </xf>
    <xf numFmtId="0" fontId="15" fillId="3" borderId="0" xfId="0" applyFont="1" applyFill="1" applyAlignment="1">
      <alignment horizontal="left" vertical="top"/>
    </xf>
    <xf numFmtId="0" fontId="15" fillId="3" borderId="0" xfId="0" applyFont="1" applyFill="1" applyAlignment="1">
      <alignment horizontal="right" vertical="top"/>
    </xf>
    <xf numFmtId="0" fontId="24" fillId="3" borderId="0" xfId="0" applyFont="1" applyFill="1" applyAlignment="1">
      <alignment horizontal="center" vertical="center"/>
    </xf>
    <xf numFmtId="0" fontId="33" fillId="3" borderId="0" xfId="0" applyFont="1" applyFill="1" applyAlignment="1">
      <alignment horizontal="center" vertical="center"/>
    </xf>
    <xf numFmtId="0" fontId="31" fillId="3" borderId="0" xfId="0" applyFont="1" applyFill="1" applyAlignment="1">
      <alignment horizontal="right" vertical="center"/>
    </xf>
    <xf numFmtId="0" fontId="24" fillId="3" borderId="0" xfId="0" applyFont="1" applyFill="1" applyAlignment="1">
      <alignment horizontal="right" vertical="center"/>
    </xf>
    <xf numFmtId="0" fontId="1" fillId="3" borderId="0" xfId="0" applyFont="1" applyFill="1" applyAlignment="1">
      <alignment horizontal="right" vertical="top"/>
    </xf>
    <xf numFmtId="0" fontId="25" fillId="3" borderId="0" xfId="0" applyFont="1" applyFill="1" applyAlignment="1">
      <alignment horizontal="center" vertical="top"/>
    </xf>
    <xf numFmtId="0" fontId="9" fillId="2" borderId="0" xfId="0" applyFont="1" applyFill="1" applyAlignment="1" applyProtection="1">
      <alignment horizontal="center" vertical="center"/>
      <protection locked="0"/>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emf"/><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8" Type="http://schemas.openxmlformats.org/officeDocument/2006/relationships/image" Target="../media/image15.png"/><Relationship Id="rId13" Type="http://schemas.openxmlformats.org/officeDocument/2006/relationships/image" Target="../media/image20.png"/><Relationship Id="rId18" Type="http://schemas.openxmlformats.org/officeDocument/2006/relationships/image" Target="../media/image25.png"/><Relationship Id="rId3" Type="http://schemas.openxmlformats.org/officeDocument/2006/relationships/image" Target="../media/image10.png"/><Relationship Id="rId21" Type="http://schemas.openxmlformats.org/officeDocument/2006/relationships/image" Target="../media/image28.png"/><Relationship Id="rId7" Type="http://schemas.openxmlformats.org/officeDocument/2006/relationships/image" Target="../media/image14.png"/><Relationship Id="rId12" Type="http://schemas.openxmlformats.org/officeDocument/2006/relationships/image" Target="../media/image19.png"/><Relationship Id="rId17" Type="http://schemas.openxmlformats.org/officeDocument/2006/relationships/image" Target="../media/image24.png"/><Relationship Id="rId2" Type="http://schemas.openxmlformats.org/officeDocument/2006/relationships/image" Target="../media/image9.png"/><Relationship Id="rId16" Type="http://schemas.openxmlformats.org/officeDocument/2006/relationships/image" Target="../media/image23.png"/><Relationship Id="rId20" Type="http://schemas.openxmlformats.org/officeDocument/2006/relationships/image" Target="../media/image27.png"/><Relationship Id="rId1" Type="http://schemas.openxmlformats.org/officeDocument/2006/relationships/image" Target="../media/image8.png"/><Relationship Id="rId6" Type="http://schemas.openxmlformats.org/officeDocument/2006/relationships/image" Target="../media/image13.png"/><Relationship Id="rId11" Type="http://schemas.openxmlformats.org/officeDocument/2006/relationships/image" Target="../media/image18.png"/><Relationship Id="rId24" Type="http://schemas.openxmlformats.org/officeDocument/2006/relationships/image" Target="../media/image31.png"/><Relationship Id="rId5" Type="http://schemas.openxmlformats.org/officeDocument/2006/relationships/image" Target="../media/image12.png"/><Relationship Id="rId15" Type="http://schemas.openxmlformats.org/officeDocument/2006/relationships/image" Target="../media/image22.png"/><Relationship Id="rId23" Type="http://schemas.openxmlformats.org/officeDocument/2006/relationships/image" Target="../media/image30.png"/><Relationship Id="rId10" Type="http://schemas.openxmlformats.org/officeDocument/2006/relationships/image" Target="../media/image17.png"/><Relationship Id="rId19" Type="http://schemas.openxmlformats.org/officeDocument/2006/relationships/image" Target="../media/image26.png"/><Relationship Id="rId4" Type="http://schemas.openxmlformats.org/officeDocument/2006/relationships/image" Target="../media/image11.png"/><Relationship Id="rId9" Type="http://schemas.openxmlformats.org/officeDocument/2006/relationships/image" Target="../media/image16.png"/><Relationship Id="rId14" Type="http://schemas.openxmlformats.org/officeDocument/2006/relationships/image" Target="../media/image21.png"/><Relationship Id="rId22" Type="http://schemas.openxmlformats.org/officeDocument/2006/relationships/image" Target="../media/image29.png"/></Relationships>
</file>

<file path=xl/drawings/_rels/drawing3.xml.rels><?xml version="1.0" encoding="UTF-8" standalone="yes"?>
<Relationships xmlns="http://schemas.openxmlformats.org/package/2006/relationships"><Relationship Id="rId8" Type="http://schemas.openxmlformats.org/officeDocument/2006/relationships/image" Target="../media/image16.png"/><Relationship Id="rId13" Type="http://schemas.openxmlformats.org/officeDocument/2006/relationships/image" Target="../media/image21.png"/><Relationship Id="rId18" Type="http://schemas.openxmlformats.org/officeDocument/2006/relationships/image" Target="../media/image26.png"/><Relationship Id="rId26" Type="http://schemas.openxmlformats.org/officeDocument/2006/relationships/image" Target="../media/image36.png"/><Relationship Id="rId3" Type="http://schemas.openxmlformats.org/officeDocument/2006/relationships/image" Target="../media/image11.png"/><Relationship Id="rId21" Type="http://schemas.openxmlformats.org/officeDocument/2006/relationships/image" Target="../media/image29.png"/><Relationship Id="rId7" Type="http://schemas.openxmlformats.org/officeDocument/2006/relationships/image" Target="../media/image15.png"/><Relationship Id="rId12" Type="http://schemas.openxmlformats.org/officeDocument/2006/relationships/image" Target="../media/image20.png"/><Relationship Id="rId17" Type="http://schemas.openxmlformats.org/officeDocument/2006/relationships/image" Target="../media/image25.png"/><Relationship Id="rId25" Type="http://schemas.openxmlformats.org/officeDocument/2006/relationships/image" Target="../media/image35.png"/><Relationship Id="rId33" Type="http://schemas.openxmlformats.org/officeDocument/2006/relationships/image" Target="../media/image43.png"/><Relationship Id="rId2" Type="http://schemas.openxmlformats.org/officeDocument/2006/relationships/image" Target="../media/image10.png"/><Relationship Id="rId16" Type="http://schemas.openxmlformats.org/officeDocument/2006/relationships/image" Target="../media/image24.png"/><Relationship Id="rId20" Type="http://schemas.openxmlformats.org/officeDocument/2006/relationships/image" Target="../media/image28.png"/><Relationship Id="rId29" Type="http://schemas.openxmlformats.org/officeDocument/2006/relationships/image" Target="../media/image39.png"/><Relationship Id="rId1" Type="http://schemas.openxmlformats.org/officeDocument/2006/relationships/image" Target="../media/image8.png"/><Relationship Id="rId6" Type="http://schemas.openxmlformats.org/officeDocument/2006/relationships/image" Target="../media/image14.png"/><Relationship Id="rId11" Type="http://schemas.openxmlformats.org/officeDocument/2006/relationships/image" Target="../media/image19.png"/><Relationship Id="rId24" Type="http://schemas.openxmlformats.org/officeDocument/2006/relationships/image" Target="../media/image34.png"/><Relationship Id="rId32" Type="http://schemas.openxmlformats.org/officeDocument/2006/relationships/image" Target="../media/image42.png"/><Relationship Id="rId5" Type="http://schemas.openxmlformats.org/officeDocument/2006/relationships/image" Target="../media/image13.png"/><Relationship Id="rId15" Type="http://schemas.openxmlformats.org/officeDocument/2006/relationships/image" Target="../media/image23.png"/><Relationship Id="rId23" Type="http://schemas.openxmlformats.org/officeDocument/2006/relationships/image" Target="../media/image33.png"/><Relationship Id="rId28" Type="http://schemas.openxmlformats.org/officeDocument/2006/relationships/image" Target="../media/image38.png"/><Relationship Id="rId10" Type="http://schemas.openxmlformats.org/officeDocument/2006/relationships/image" Target="../media/image17.png"/><Relationship Id="rId19" Type="http://schemas.openxmlformats.org/officeDocument/2006/relationships/image" Target="../media/image27.png"/><Relationship Id="rId31" Type="http://schemas.openxmlformats.org/officeDocument/2006/relationships/image" Target="../media/image41.png"/><Relationship Id="rId4" Type="http://schemas.openxmlformats.org/officeDocument/2006/relationships/image" Target="../media/image12.png"/><Relationship Id="rId9" Type="http://schemas.openxmlformats.org/officeDocument/2006/relationships/image" Target="../media/image32.png"/><Relationship Id="rId14" Type="http://schemas.openxmlformats.org/officeDocument/2006/relationships/image" Target="../media/image22.png"/><Relationship Id="rId22" Type="http://schemas.openxmlformats.org/officeDocument/2006/relationships/image" Target="../media/image30.png"/><Relationship Id="rId27" Type="http://schemas.openxmlformats.org/officeDocument/2006/relationships/image" Target="../media/image37.png"/><Relationship Id="rId30" Type="http://schemas.openxmlformats.org/officeDocument/2006/relationships/image" Target="../media/image40.png"/></Relationships>
</file>

<file path=xl/drawings/_rels/drawing4.xml.rels><?xml version="1.0" encoding="UTF-8" standalone="yes"?>
<Relationships xmlns="http://schemas.openxmlformats.org/package/2006/relationships"><Relationship Id="rId8" Type="http://schemas.openxmlformats.org/officeDocument/2006/relationships/image" Target="../media/image21.png"/><Relationship Id="rId13" Type="http://schemas.openxmlformats.org/officeDocument/2006/relationships/image" Target="../media/image30.png"/><Relationship Id="rId3" Type="http://schemas.openxmlformats.org/officeDocument/2006/relationships/image" Target="../media/image23.png"/><Relationship Id="rId7" Type="http://schemas.openxmlformats.org/officeDocument/2006/relationships/image" Target="../media/image14.png"/><Relationship Id="rId12" Type="http://schemas.openxmlformats.org/officeDocument/2006/relationships/image" Target="../media/image29.png"/><Relationship Id="rId2" Type="http://schemas.openxmlformats.org/officeDocument/2006/relationships/image" Target="../media/image9.png"/><Relationship Id="rId1" Type="http://schemas.openxmlformats.org/officeDocument/2006/relationships/image" Target="../media/image8.png"/><Relationship Id="rId6" Type="http://schemas.openxmlformats.org/officeDocument/2006/relationships/image" Target="../media/image10.png"/><Relationship Id="rId11" Type="http://schemas.openxmlformats.org/officeDocument/2006/relationships/image" Target="../media/image28.png"/><Relationship Id="rId5" Type="http://schemas.openxmlformats.org/officeDocument/2006/relationships/image" Target="../media/image26.png"/><Relationship Id="rId10" Type="http://schemas.openxmlformats.org/officeDocument/2006/relationships/image" Target="../media/image27.png"/><Relationship Id="rId4" Type="http://schemas.openxmlformats.org/officeDocument/2006/relationships/image" Target="../media/image24.png"/><Relationship Id="rId9" Type="http://schemas.openxmlformats.org/officeDocument/2006/relationships/image" Target="../media/image22.png"/><Relationship Id="rId14" Type="http://schemas.openxmlformats.org/officeDocument/2006/relationships/image" Target="../media/image33.png"/></Relationships>
</file>

<file path=xl/drawings/_rels/drawing5.xml.rels><?xml version="1.0" encoding="UTF-8" standalone="yes"?>
<Relationships xmlns="http://schemas.openxmlformats.org/package/2006/relationships"><Relationship Id="rId8" Type="http://schemas.openxmlformats.org/officeDocument/2006/relationships/image" Target="../media/image50.png"/><Relationship Id="rId13" Type="http://schemas.openxmlformats.org/officeDocument/2006/relationships/image" Target="../media/image26.png"/><Relationship Id="rId18" Type="http://schemas.openxmlformats.org/officeDocument/2006/relationships/image" Target="../media/image59.emf"/><Relationship Id="rId26" Type="http://schemas.openxmlformats.org/officeDocument/2006/relationships/image" Target="../media/image67.png"/><Relationship Id="rId3" Type="http://schemas.openxmlformats.org/officeDocument/2006/relationships/image" Target="../media/image46.png"/><Relationship Id="rId21" Type="http://schemas.openxmlformats.org/officeDocument/2006/relationships/image" Target="../media/image62.png"/><Relationship Id="rId7" Type="http://schemas.openxmlformats.org/officeDocument/2006/relationships/image" Target="../media/image49.png"/><Relationship Id="rId12" Type="http://schemas.openxmlformats.org/officeDocument/2006/relationships/image" Target="../media/image54.png"/><Relationship Id="rId17" Type="http://schemas.openxmlformats.org/officeDocument/2006/relationships/image" Target="../media/image58.png"/><Relationship Id="rId25" Type="http://schemas.openxmlformats.org/officeDocument/2006/relationships/image" Target="../media/image66.png"/><Relationship Id="rId2" Type="http://schemas.openxmlformats.org/officeDocument/2006/relationships/image" Target="../media/image45.png"/><Relationship Id="rId16" Type="http://schemas.openxmlformats.org/officeDocument/2006/relationships/image" Target="../media/image57.png"/><Relationship Id="rId20" Type="http://schemas.openxmlformats.org/officeDocument/2006/relationships/image" Target="../media/image61.png"/><Relationship Id="rId29" Type="http://schemas.openxmlformats.org/officeDocument/2006/relationships/image" Target="../media/image70.png"/><Relationship Id="rId1" Type="http://schemas.openxmlformats.org/officeDocument/2006/relationships/image" Target="../media/image44.png"/><Relationship Id="rId6" Type="http://schemas.openxmlformats.org/officeDocument/2006/relationships/image" Target="../media/image48.png"/><Relationship Id="rId11" Type="http://schemas.openxmlformats.org/officeDocument/2006/relationships/image" Target="../media/image53.png"/><Relationship Id="rId24" Type="http://schemas.openxmlformats.org/officeDocument/2006/relationships/image" Target="../media/image65.png"/><Relationship Id="rId5" Type="http://schemas.openxmlformats.org/officeDocument/2006/relationships/image" Target="../media/image47.png"/><Relationship Id="rId15" Type="http://schemas.openxmlformats.org/officeDocument/2006/relationships/image" Target="../media/image56.png"/><Relationship Id="rId23" Type="http://schemas.openxmlformats.org/officeDocument/2006/relationships/image" Target="../media/image64.png"/><Relationship Id="rId28" Type="http://schemas.openxmlformats.org/officeDocument/2006/relationships/image" Target="../media/image69.png"/><Relationship Id="rId10" Type="http://schemas.openxmlformats.org/officeDocument/2006/relationships/image" Target="../media/image52.png"/><Relationship Id="rId19" Type="http://schemas.openxmlformats.org/officeDocument/2006/relationships/image" Target="../media/image60.png"/><Relationship Id="rId4" Type="http://schemas.openxmlformats.org/officeDocument/2006/relationships/image" Target="../media/image10.png"/><Relationship Id="rId9" Type="http://schemas.openxmlformats.org/officeDocument/2006/relationships/image" Target="../media/image51.png"/><Relationship Id="rId14" Type="http://schemas.openxmlformats.org/officeDocument/2006/relationships/image" Target="../media/image55.png"/><Relationship Id="rId22" Type="http://schemas.openxmlformats.org/officeDocument/2006/relationships/image" Target="../media/image63.png"/><Relationship Id="rId27" Type="http://schemas.openxmlformats.org/officeDocument/2006/relationships/image" Target="../media/image68.png"/><Relationship Id="rId30" Type="http://schemas.openxmlformats.org/officeDocument/2006/relationships/image" Target="../media/image71.png"/></Relationships>
</file>

<file path=xl/drawings/drawing1.xml><?xml version="1.0" encoding="utf-8"?>
<xdr:wsDr xmlns:xdr="http://schemas.openxmlformats.org/drawingml/2006/spreadsheetDrawing" xmlns:a="http://schemas.openxmlformats.org/drawingml/2006/main">
  <xdr:twoCellAnchor>
    <xdr:from>
      <xdr:col>1</xdr:col>
      <xdr:colOff>409575</xdr:colOff>
      <xdr:row>21</xdr:row>
      <xdr:rowOff>57150</xdr:rowOff>
    </xdr:from>
    <xdr:to>
      <xdr:col>4</xdr:col>
      <xdr:colOff>9525</xdr:colOff>
      <xdr:row>23</xdr:row>
      <xdr:rowOff>95249</xdr:rowOff>
    </xdr:to>
    <xdr:pic>
      <xdr:nvPicPr>
        <xdr:cNvPr id="1025" name="Picture 1"/>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1019175" y="2152650"/>
          <a:ext cx="1428750" cy="419099"/>
        </a:xfrm>
        <a:prstGeom prst="rect">
          <a:avLst/>
        </a:prstGeom>
        <a:noFill/>
      </xdr:spPr>
    </xdr:pic>
    <xdr:clientData/>
  </xdr:twoCellAnchor>
  <xdr:twoCellAnchor>
    <xdr:from>
      <xdr:col>5</xdr:col>
      <xdr:colOff>57151</xdr:colOff>
      <xdr:row>21</xdr:row>
      <xdr:rowOff>171450</xdr:rowOff>
    </xdr:from>
    <xdr:to>
      <xdr:col>6</xdr:col>
      <xdr:colOff>38101</xdr:colOff>
      <xdr:row>23</xdr:row>
      <xdr:rowOff>38100</xdr:rowOff>
    </xdr:to>
    <xdr:pic>
      <xdr:nvPicPr>
        <xdr:cNvPr id="1026" name="Picture 2"/>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blip>
        <a:srcRect/>
        <a:stretch>
          <a:fillRect/>
        </a:stretch>
      </xdr:blipFill>
      <xdr:spPr bwMode="auto">
        <a:xfrm>
          <a:off x="3105151" y="1695450"/>
          <a:ext cx="590550" cy="247650"/>
        </a:xfrm>
        <a:prstGeom prst="rect">
          <a:avLst/>
        </a:prstGeom>
        <a:noFill/>
      </xdr:spPr>
    </xdr:pic>
    <xdr:clientData/>
  </xdr:twoCellAnchor>
  <xdr:twoCellAnchor>
    <xdr:from>
      <xdr:col>3</xdr:col>
      <xdr:colOff>152400</xdr:colOff>
      <xdr:row>19</xdr:row>
      <xdr:rowOff>9525</xdr:rowOff>
    </xdr:from>
    <xdr:to>
      <xdr:col>3</xdr:col>
      <xdr:colOff>590550</xdr:colOff>
      <xdr:row>20</xdr:row>
      <xdr:rowOff>76200</xdr:rowOff>
    </xdr:to>
    <xdr:pic>
      <xdr:nvPicPr>
        <xdr:cNvPr id="1028" name="Picture 4"/>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blip>
        <a:srcRect/>
        <a:stretch>
          <a:fillRect/>
        </a:stretch>
      </xdr:blipFill>
      <xdr:spPr bwMode="auto">
        <a:xfrm>
          <a:off x="1981200" y="1152525"/>
          <a:ext cx="438150" cy="257175"/>
        </a:xfrm>
        <a:prstGeom prst="rect">
          <a:avLst/>
        </a:prstGeom>
        <a:noFill/>
      </xdr:spPr>
    </xdr:pic>
    <xdr:clientData/>
  </xdr:twoCellAnchor>
  <xdr:twoCellAnchor>
    <xdr:from>
      <xdr:col>3</xdr:col>
      <xdr:colOff>180975</xdr:colOff>
      <xdr:row>18</xdr:row>
      <xdr:rowOff>28575</xdr:rowOff>
    </xdr:from>
    <xdr:to>
      <xdr:col>3</xdr:col>
      <xdr:colOff>590550</xdr:colOff>
      <xdr:row>19</xdr:row>
      <xdr:rowOff>38101</xdr:rowOff>
    </xdr:to>
    <xdr:pic>
      <xdr:nvPicPr>
        <xdr:cNvPr id="1029" name="Picture 5"/>
        <xdr:cNvPicPr>
          <a:picLocks noChangeAspect="1" noChangeArrowheads="1"/>
        </xdr:cNvPicPr>
      </xdr:nvPicPr>
      <xdr:blipFill>
        <a:blip xmlns:r="http://schemas.openxmlformats.org/officeDocument/2006/relationships" r:embed="rId4">
          <a:clrChange>
            <a:clrFrom>
              <a:srgbClr val="FFFFFF"/>
            </a:clrFrom>
            <a:clrTo>
              <a:srgbClr val="FFFFFF">
                <a:alpha val="0"/>
              </a:srgbClr>
            </a:clrTo>
          </a:clrChange>
        </a:blip>
        <a:srcRect/>
        <a:stretch>
          <a:fillRect/>
        </a:stretch>
      </xdr:blipFill>
      <xdr:spPr bwMode="auto">
        <a:xfrm>
          <a:off x="2009775" y="981075"/>
          <a:ext cx="409575" cy="200026"/>
        </a:xfrm>
        <a:prstGeom prst="rect">
          <a:avLst/>
        </a:prstGeom>
        <a:noFill/>
      </xdr:spPr>
    </xdr:pic>
    <xdr:clientData/>
  </xdr:twoCellAnchor>
  <xdr:twoCellAnchor>
    <xdr:from>
      <xdr:col>6</xdr:col>
      <xdr:colOff>238125</xdr:colOff>
      <xdr:row>18</xdr:row>
      <xdr:rowOff>28575</xdr:rowOff>
    </xdr:from>
    <xdr:to>
      <xdr:col>6</xdr:col>
      <xdr:colOff>552450</xdr:colOff>
      <xdr:row>19</xdr:row>
      <xdr:rowOff>28575</xdr:rowOff>
    </xdr:to>
    <xdr:pic>
      <xdr:nvPicPr>
        <xdr:cNvPr id="1030" name="Picture 6"/>
        <xdr:cNvPicPr>
          <a:picLocks noChangeAspect="1" noChangeArrowheads="1"/>
        </xdr:cNvPicPr>
      </xdr:nvPicPr>
      <xdr:blipFill>
        <a:blip xmlns:r="http://schemas.openxmlformats.org/officeDocument/2006/relationships" r:embed="rId5">
          <a:clrChange>
            <a:clrFrom>
              <a:srgbClr val="FFFFFF"/>
            </a:clrFrom>
            <a:clrTo>
              <a:srgbClr val="FFFFFF">
                <a:alpha val="0"/>
              </a:srgbClr>
            </a:clrTo>
          </a:clrChange>
        </a:blip>
        <a:srcRect/>
        <a:stretch>
          <a:fillRect/>
        </a:stretch>
      </xdr:blipFill>
      <xdr:spPr bwMode="auto">
        <a:xfrm>
          <a:off x="3895725" y="981075"/>
          <a:ext cx="314325" cy="190500"/>
        </a:xfrm>
        <a:prstGeom prst="rect">
          <a:avLst/>
        </a:prstGeom>
        <a:noFill/>
      </xdr:spPr>
    </xdr:pic>
    <xdr:clientData/>
  </xdr:twoCellAnchor>
  <xdr:twoCellAnchor>
    <xdr:from>
      <xdr:col>6</xdr:col>
      <xdr:colOff>266700</xdr:colOff>
      <xdr:row>19</xdr:row>
      <xdr:rowOff>38100</xdr:rowOff>
    </xdr:from>
    <xdr:to>
      <xdr:col>6</xdr:col>
      <xdr:colOff>542925</xdr:colOff>
      <xdr:row>20</xdr:row>
      <xdr:rowOff>38100</xdr:rowOff>
    </xdr:to>
    <xdr:pic>
      <xdr:nvPicPr>
        <xdr:cNvPr id="1031" name="Picture 7"/>
        <xdr:cNvPicPr>
          <a:picLocks noChangeAspect="1" noChangeArrowheads="1"/>
        </xdr:cNvPicPr>
      </xdr:nvPicPr>
      <xdr:blipFill>
        <a:blip xmlns:r="http://schemas.openxmlformats.org/officeDocument/2006/relationships" r:embed="rId6">
          <a:clrChange>
            <a:clrFrom>
              <a:srgbClr val="FFFFFF"/>
            </a:clrFrom>
            <a:clrTo>
              <a:srgbClr val="FFFFFF">
                <a:alpha val="0"/>
              </a:srgbClr>
            </a:clrTo>
          </a:clrChange>
        </a:blip>
        <a:srcRect/>
        <a:stretch>
          <a:fillRect/>
        </a:stretch>
      </xdr:blipFill>
      <xdr:spPr bwMode="auto">
        <a:xfrm>
          <a:off x="3924300" y="1181100"/>
          <a:ext cx="276225" cy="190500"/>
        </a:xfrm>
        <a:prstGeom prst="rect">
          <a:avLst/>
        </a:prstGeom>
        <a:noFill/>
      </xdr:spPr>
    </xdr:pic>
    <xdr:clientData/>
  </xdr:twoCellAnchor>
  <xdr:twoCellAnchor>
    <xdr:from>
      <xdr:col>1</xdr:col>
      <xdr:colOff>419100</xdr:colOff>
      <xdr:row>31</xdr:row>
      <xdr:rowOff>76200</xdr:rowOff>
    </xdr:from>
    <xdr:to>
      <xdr:col>4</xdr:col>
      <xdr:colOff>28575</xdr:colOff>
      <xdr:row>33</xdr:row>
      <xdr:rowOff>114299</xdr:rowOff>
    </xdr:to>
    <xdr:pic>
      <xdr:nvPicPr>
        <xdr:cNvPr id="21" name="Picture 1"/>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1028700" y="4076700"/>
          <a:ext cx="1438275" cy="419099"/>
        </a:xfrm>
        <a:prstGeom prst="rect">
          <a:avLst/>
        </a:prstGeom>
        <a:noFill/>
      </xdr:spPr>
    </xdr:pic>
    <xdr:clientData/>
  </xdr:twoCellAnchor>
  <xdr:twoCellAnchor>
    <xdr:from>
      <xdr:col>5</xdr:col>
      <xdr:colOff>38100</xdr:colOff>
      <xdr:row>31</xdr:row>
      <xdr:rowOff>161925</xdr:rowOff>
    </xdr:from>
    <xdr:to>
      <xdr:col>6</xdr:col>
      <xdr:colOff>19050</xdr:colOff>
      <xdr:row>33</xdr:row>
      <xdr:rowOff>28575</xdr:rowOff>
    </xdr:to>
    <xdr:pic>
      <xdr:nvPicPr>
        <xdr:cNvPr id="22" name="Picture 2"/>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blip>
        <a:srcRect/>
        <a:stretch>
          <a:fillRect/>
        </a:stretch>
      </xdr:blipFill>
      <xdr:spPr bwMode="auto">
        <a:xfrm>
          <a:off x="3086100" y="4162425"/>
          <a:ext cx="590550" cy="247650"/>
        </a:xfrm>
        <a:prstGeom prst="rect">
          <a:avLst/>
        </a:prstGeom>
        <a:noFill/>
      </xdr:spPr>
    </xdr:pic>
    <xdr:clientData/>
  </xdr:twoCellAnchor>
  <xdr:twoCellAnchor>
    <xdr:from>
      <xdr:col>3</xdr:col>
      <xdr:colOff>180975</xdr:colOff>
      <xdr:row>28</xdr:row>
      <xdr:rowOff>9525</xdr:rowOff>
    </xdr:from>
    <xdr:to>
      <xdr:col>3</xdr:col>
      <xdr:colOff>590550</xdr:colOff>
      <xdr:row>29</xdr:row>
      <xdr:rowOff>19051</xdr:rowOff>
    </xdr:to>
    <xdr:pic>
      <xdr:nvPicPr>
        <xdr:cNvPr id="23" name="Picture 5"/>
        <xdr:cNvPicPr>
          <a:picLocks noChangeAspect="1" noChangeArrowheads="1"/>
        </xdr:cNvPicPr>
      </xdr:nvPicPr>
      <xdr:blipFill>
        <a:blip xmlns:r="http://schemas.openxmlformats.org/officeDocument/2006/relationships" r:embed="rId4">
          <a:clrChange>
            <a:clrFrom>
              <a:srgbClr val="FFFFFF"/>
            </a:clrFrom>
            <a:clrTo>
              <a:srgbClr val="FFFFFF">
                <a:alpha val="0"/>
              </a:srgbClr>
            </a:clrTo>
          </a:clrChange>
        </a:blip>
        <a:srcRect/>
        <a:stretch>
          <a:fillRect/>
        </a:stretch>
      </xdr:blipFill>
      <xdr:spPr bwMode="auto">
        <a:xfrm>
          <a:off x="2009775" y="3438525"/>
          <a:ext cx="409575" cy="200026"/>
        </a:xfrm>
        <a:prstGeom prst="rect">
          <a:avLst/>
        </a:prstGeom>
        <a:noFill/>
      </xdr:spPr>
    </xdr:pic>
    <xdr:clientData/>
  </xdr:twoCellAnchor>
  <xdr:twoCellAnchor>
    <xdr:from>
      <xdr:col>3</xdr:col>
      <xdr:colOff>171450</xdr:colOff>
      <xdr:row>29</xdr:row>
      <xdr:rowOff>0</xdr:rowOff>
    </xdr:from>
    <xdr:to>
      <xdr:col>4</xdr:col>
      <xdr:colOff>0</xdr:colOff>
      <xdr:row>30</xdr:row>
      <xdr:rowOff>66675</xdr:rowOff>
    </xdr:to>
    <xdr:pic>
      <xdr:nvPicPr>
        <xdr:cNvPr id="24" name="Picture 4"/>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blip>
        <a:srcRect/>
        <a:stretch>
          <a:fillRect/>
        </a:stretch>
      </xdr:blipFill>
      <xdr:spPr bwMode="auto">
        <a:xfrm>
          <a:off x="2000250" y="3619500"/>
          <a:ext cx="438150" cy="257175"/>
        </a:xfrm>
        <a:prstGeom prst="rect">
          <a:avLst/>
        </a:prstGeom>
        <a:noFill/>
      </xdr:spPr>
    </xdr:pic>
    <xdr:clientData/>
  </xdr:twoCellAnchor>
  <xdr:twoCellAnchor>
    <xdr:from>
      <xdr:col>6</xdr:col>
      <xdr:colOff>257175</xdr:colOff>
      <xdr:row>28</xdr:row>
      <xdr:rowOff>0</xdr:rowOff>
    </xdr:from>
    <xdr:to>
      <xdr:col>6</xdr:col>
      <xdr:colOff>571500</xdr:colOff>
      <xdr:row>29</xdr:row>
      <xdr:rowOff>0</xdr:rowOff>
    </xdr:to>
    <xdr:pic>
      <xdr:nvPicPr>
        <xdr:cNvPr id="25" name="Picture 6"/>
        <xdr:cNvPicPr>
          <a:picLocks noChangeAspect="1" noChangeArrowheads="1"/>
        </xdr:cNvPicPr>
      </xdr:nvPicPr>
      <xdr:blipFill>
        <a:blip xmlns:r="http://schemas.openxmlformats.org/officeDocument/2006/relationships" r:embed="rId5">
          <a:clrChange>
            <a:clrFrom>
              <a:srgbClr val="FFFFFF"/>
            </a:clrFrom>
            <a:clrTo>
              <a:srgbClr val="FFFFFF">
                <a:alpha val="0"/>
              </a:srgbClr>
            </a:clrTo>
          </a:clrChange>
        </a:blip>
        <a:srcRect/>
        <a:stretch>
          <a:fillRect/>
        </a:stretch>
      </xdr:blipFill>
      <xdr:spPr bwMode="auto">
        <a:xfrm>
          <a:off x="3914775" y="3429000"/>
          <a:ext cx="314325" cy="190500"/>
        </a:xfrm>
        <a:prstGeom prst="rect">
          <a:avLst/>
        </a:prstGeom>
        <a:noFill/>
      </xdr:spPr>
    </xdr:pic>
    <xdr:clientData/>
  </xdr:twoCellAnchor>
  <xdr:twoCellAnchor>
    <xdr:from>
      <xdr:col>6</xdr:col>
      <xdr:colOff>266700</xdr:colOff>
      <xdr:row>29</xdr:row>
      <xdr:rowOff>19050</xdr:rowOff>
    </xdr:from>
    <xdr:to>
      <xdr:col>6</xdr:col>
      <xdr:colOff>542925</xdr:colOff>
      <xdr:row>30</xdr:row>
      <xdr:rowOff>19050</xdr:rowOff>
    </xdr:to>
    <xdr:pic>
      <xdr:nvPicPr>
        <xdr:cNvPr id="26" name="Picture 7"/>
        <xdr:cNvPicPr>
          <a:picLocks noChangeAspect="1" noChangeArrowheads="1"/>
        </xdr:cNvPicPr>
      </xdr:nvPicPr>
      <xdr:blipFill>
        <a:blip xmlns:r="http://schemas.openxmlformats.org/officeDocument/2006/relationships" r:embed="rId6">
          <a:clrChange>
            <a:clrFrom>
              <a:srgbClr val="FFFFFF"/>
            </a:clrFrom>
            <a:clrTo>
              <a:srgbClr val="FFFFFF">
                <a:alpha val="0"/>
              </a:srgbClr>
            </a:clrTo>
          </a:clrChange>
        </a:blip>
        <a:srcRect/>
        <a:stretch>
          <a:fillRect/>
        </a:stretch>
      </xdr:blipFill>
      <xdr:spPr bwMode="auto">
        <a:xfrm>
          <a:off x="3924300" y="3638550"/>
          <a:ext cx="276225" cy="190500"/>
        </a:xfrm>
        <a:prstGeom prst="rect">
          <a:avLst/>
        </a:prstGeom>
        <a:noFill/>
      </xdr:spPr>
    </xdr:pic>
    <xdr:clientData/>
  </xdr:twoCellAnchor>
  <xdr:twoCellAnchor>
    <xdr:from>
      <xdr:col>1</xdr:col>
      <xdr:colOff>447675</xdr:colOff>
      <xdr:row>41</xdr:row>
      <xdr:rowOff>76200</xdr:rowOff>
    </xdr:from>
    <xdr:to>
      <xdr:col>4</xdr:col>
      <xdr:colOff>28575</xdr:colOff>
      <xdr:row>43</xdr:row>
      <xdr:rowOff>114299</xdr:rowOff>
    </xdr:to>
    <xdr:pic>
      <xdr:nvPicPr>
        <xdr:cNvPr id="27" name="Picture 1"/>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1057275" y="4076700"/>
          <a:ext cx="1409700" cy="419099"/>
        </a:xfrm>
        <a:prstGeom prst="rect">
          <a:avLst/>
        </a:prstGeom>
        <a:noFill/>
      </xdr:spPr>
    </xdr:pic>
    <xdr:clientData/>
  </xdr:twoCellAnchor>
  <xdr:twoCellAnchor>
    <xdr:from>
      <xdr:col>5</xdr:col>
      <xdr:colOff>38100</xdr:colOff>
      <xdr:row>41</xdr:row>
      <xdr:rowOff>161925</xdr:rowOff>
    </xdr:from>
    <xdr:to>
      <xdr:col>6</xdr:col>
      <xdr:colOff>19050</xdr:colOff>
      <xdr:row>43</xdr:row>
      <xdr:rowOff>28575</xdr:rowOff>
    </xdr:to>
    <xdr:pic>
      <xdr:nvPicPr>
        <xdr:cNvPr id="28" name="Picture 2"/>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blip>
        <a:srcRect/>
        <a:stretch>
          <a:fillRect/>
        </a:stretch>
      </xdr:blipFill>
      <xdr:spPr bwMode="auto">
        <a:xfrm>
          <a:off x="3086100" y="4162425"/>
          <a:ext cx="590550" cy="247650"/>
        </a:xfrm>
        <a:prstGeom prst="rect">
          <a:avLst/>
        </a:prstGeom>
        <a:noFill/>
      </xdr:spPr>
    </xdr:pic>
    <xdr:clientData/>
  </xdr:twoCellAnchor>
  <xdr:twoCellAnchor>
    <xdr:from>
      <xdr:col>3</xdr:col>
      <xdr:colOff>180975</xdr:colOff>
      <xdr:row>38</xdr:row>
      <xdr:rowOff>9525</xdr:rowOff>
    </xdr:from>
    <xdr:to>
      <xdr:col>3</xdr:col>
      <xdr:colOff>590550</xdr:colOff>
      <xdr:row>39</xdr:row>
      <xdr:rowOff>19051</xdr:rowOff>
    </xdr:to>
    <xdr:pic>
      <xdr:nvPicPr>
        <xdr:cNvPr id="29" name="Picture 5"/>
        <xdr:cNvPicPr>
          <a:picLocks noChangeAspect="1" noChangeArrowheads="1"/>
        </xdr:cNvPicPr>
      </xdr:nvPicPr>
      <xdr:blipFill>
        <a:blip xmlns:r="http://schemas.openxmlformats.org/officeDocument/2006/relationships" r:embed="rId4">
          <a:clrChange>
            <a:clrFrom>
              <a:srgbClr val="FFFFFF"/>
            </a:clrFrom>
            <a:clrTo>
              <a:srgbClr val="FFFFFF">
                <a:alpha val="0"/>
              </a:srgbClr>
            </a:clrTo>
          </a:clrChange>
        </a:blip>
        <a:srcRect/>
        <a:stretch>
          <a:fillRect/>
        </a:stretch>
      </xdr:blipFill>
      <xdr:spPr bwMode="auto">
        <a:xfrm>
          <a:off x="2009775" y="3438525"/>
          <a:ext cx="409575" cy="200026"/>
        </a:xfrm>
        <a:prstGeom prst="rect">
          <a:avLst/>
        </a:prstGeom>
        <a:noFill/>
      </xdr:spPr>
    </xdr:pic>
    <xdr:clientData/>
  </xdr:twoCellAnchor>
  <xdr:twoCellAnchor>
    <xdr:from>
      <xdr:col>3</xdr:col>
      <xdr:colOff>171450</xdr:colOff>
      <xdr:row>39</xdr:row>
      <xdr:rowOff>0</xdr:rowOff>
    </xdr:from>
    <xdr:to>
      <xdr:col>4</xdr:col>
      <xdr:colOff>0</xdr:colOff>
      <xdr:row>40</xdr:row>
      <xdr:rowOff>66675</xdr:rowOff>
    </xdr:to>
    <xdr:pic>
      <xdr:nvPicPr>
        <xdr:cNvPr id="30" name="Picture 4"/>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blip>
        <a:srcRect/>
        <a:stretch>
          <a:fillRect/>
        </a:stretch>
      </xdr:blipFill>
      <xdr:spPr bwMode="auto">
        <a:xfrm>
          <a:off x="2000250" y="3619500"/>
          <a:ext cx="438150" cy="257175"/>
        </a:xfrm>
        <a:prstGeom prst="rect">
          <a:avLst/>
        </a:prstGeom>
        <a:noFill/>
      </xdr:spPr>
    </xdr:pic>
    <xdr:clientData/>
  </xdr:twoCellAnchor>
  <xdr:twoCellAnchor>
    <xdr:from>
      <xdr:col>6</xdr:col>
      <xdr:colOff>257175</xdr:colOff>
      <xdr:row>38</xdr:row>
      <xdr:rowOff>0</xdr:rowOff>
    </xdr:from>
    <xdr:to>
      <xdr:col>6</xdr:col>
      <xdr:colOff>571500</xdr:colOff>
      <xdr:row>39</xdr:row>
      <xdr:rowOff>0</xdr:rowOff>
    </xdr:to>
    <xdr:pic>
      <xdr:nvPicPr>
        <xdr:cNvPr id="31" name="Picture 6"/>
        <xdr:cNvPicPr>
          <a:picLocks noChangeAspect="1" noChangeArrowheads="1"/>
        </xdr:cNvPicPr>
      </xdr:nvPicPr>
      <xdr:blipFill>
        <a:blip xmlns:r="http://schemas.openxmlformats.org/officeDocument/2006/relationships" r:embed="rId5">
          <a:clrChange>
            <a:clrFrom>
              <a:srgbClr val="FFFFFF"/>
            </a:clrFrom>
            <a:clrTo>
              <a:srgbClr val="FFFFFF">
                <a:alpha val="0"/>
              </a:srgbClr>
            </a:clrTo>
          </a:clrChange>
        </a:blip>
        <a:srcRect/>
        <a:stretch>
          <a:fillRect/>
        </a:stretch>
      </xdr:blipFill>
      <xdr:spPr bwMode="auto">
        <a:xfrm>
          <a:off x="3914775" y="3429000"/>
          <a:ext cx="314325" cy="190500"/>
        </a:xfrm>
        <a:prstGeom prst="rect">
          <a:avLst/>
        </a:prstGeom>
        <a:noFill/>
      </xdr:spPr>
    </xdr:pic>
    <xdr:clientData/>
  </xdr:twoCellAnchor>
  <xdr:twoCellAnchor>
    <xdr:from>
      <xdr:col>6</xdr:col>
      <xdr:colOff>266700</xdr:colOff>
      <xdr:row>39</xdr:row>
      <xdr:rowOff>19050</xdr:rowOff>
    </xdr:from>
    <xdr:to>
      <xdr:col>6</xdr:col>
      <xdr:colOff>542925</xdr:colOff>
      <xdr:row>40</xdr:row>
      <xdr:rowOff>19050</xdr:rowOff>
    </xdr:to>
    <xdr:pic>
      <xdr:nvPicPr>
        <xdr:cNvPr id="32" name="Picture 7"/>
        <xdr:cNvPicPr>
          <a:picLocks noChangeAspect="1" noChangeArrowheads="1"/>
        </xdr:cNvPicPr>
      </xdr:nvPicPr>
      <xdr:blipFill>
        <a:blip xmlns:r="http://schemas.openxmlformats.org/officeDocument/2006/relationships" r:embed="rId6">
          <a:clrChange>
            <a:clrFrom>
              <a:srgbClr val="FFFFFF"/>
            </a:clrFrom>
            <a:clrTo>
              <a:srgbClr val="FFFFFF">
                <a:alpha val="0"/>
              </a:srgbClr>
            </a:clrTo>
          </a:clrChange>
        </a:blip>
        <a:srcRect/>
        <a:stretch>
          <a:fillRect/>
        </a:stretch>
      </xdr:blipFill>
      <xdr:spPr bwMode="auto">
        <a:xfrm>
          <a:off x="3924300" y="3638550"/>
          <a:ext cx="276225" cy="190500"/>
        </a:xfrm>
        <a:prstGeom prst="rect">
          <a:avLst/>
        </a:prstGeom>
        <a:noFill/>
      </xdr:spPr>
    </xdr:pic>
    <xdr:clientData/>
  </xdr:twoCellAnchor>
  <xdr:twoCellAnchor editAs="oneCell">
    <xdr:from>
      <xdr:col>0</xdr:col>
      <xdr:colOff>180975</xdr:colOff>
      <xdr:row>4</xdr:row>
      <xdr:rowOff>171450</xdr:rowOff>
    </xdr:from>
    <xdr:to>
      <xdr:col>5</xdr:col>
      <xdr:colOff>66675</xdr:colOff>
      <xdr:row>14</xdr:row>
      <xdr:rowOff>57150</xdr:rowOff>
    </xdr:to>
    <xdr:pic>
      <xdr:nvPicPr>
        <xdr:cNvPr id="20" name="Picture 5"/>
        <xdr:cNvPicPr>
          <a:picLocks noChangeAspect="1" noChangeArrowheads="1"/>
        </xdr:cNvPicPr>
      </xdr:nvPicPr>
      <xdr:blipFill>
        <a:blip xmlns:r="http://schemas.openxmlformats.org/officeDocument/2006/relationships" r:embed="rId7"/>
        <a:srcRect t="7207" b="3604"/>
        <a:stretch>
          <a:fillRect/>
        </a:stretch>
      </xdr:blipFill>
      <xdr:spPr bwMode="auto">
        <a:xfrm>
          <a:off x="180975" y="933450"/>
          <a:ext cx="2933700" cy="188595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247650</xdr:colOff>
      <xdr:row>12</xdr:row>
      <xdr:rowOff>161926</xdr:rowOff>
    </xdr:from>
    <xdr:to>
      <xdr:col>4</xdr:col>
      <xdr:colOff>647700</xdr:colOff>
      <xdr:row>14</xdr:row>
      <xdr:rowOff>171451</xdr:rowOff>
    </xdr:to>
    <xdr:pic>
      <xdr:nvPicPr>
        <xdr:cNvPr id="2049" name="Picture 1"/>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2686050" y="2066926"/>
          <a:ext cx="400050" cy="419100"/>
        </a:xfrm>
        <a:prstGeom prst="rect">
          <a:avLst/>
        </a:prstGeom>
        <a:noFill/>
      </xdr:spPr>
    </xdr:pic>
    <xdr:clientData/>
  </xdr:twoCellAnchor>
  <xdr:twoCellAnchor>
    <xdr:from>
      <xdr:col>5</xdr:col>
      <xdr:colOff>523876</xdr:colOff>
      <xdr:row>12</xdr:row>
      <xdr:rowOff>95251</xdr:rowOff>
    </xdr:from>
    <xdr:to>
      <xdr:col>7</xdr:col>
      <xdr:colOff>504826</xdr:colOff>
      <xdr:row>14</xdr:row>
      <xdr:rowOff>161925</xdr:rowOff>
    </xdr:to>
    <xdr:pic>
      <xdr:nvPicPr>
        <xdr:cNvPr id="2052" name="Picture 4"/>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blip>
        <a:srcRect/>
        <a:stretch>
          <a:fillRect/>
        </a:stretch>
      </xdr:blipFill>
      <xdr:spPr bwMode="auto">
        <a:xfrm>
          <a:off x="3648076" y="2000251"/>
          <a:ext cx="1257300" cy="476249"/>
        </a:xfrm>
        <a:prstGeom prst="rect">
          <a:avLst/>
        </a:prstGeom>
        <a:noFill/>
      </xdr:spPr>
    </xdr:pic>
    <xdr:clientData/>
  </xdr:twoCellAnchor>
  <xdr:twoCellAnchor>
    <xdr:from>
      <xdr:col>5</xdr:col>
      <xdr:colOff>0</xdr:colOff>
      <xdr:row>22</xdr:row>
      <xdr:rowOff>19050</xdr:rowOff>
    </xdr:from>
    <xdr:to>
      <xdr:col>5</xdr:col>
      <xdr:colOff>257175</xdr:colOff>
      <xdr:row>23</xdr:row>
      <xdr:rowOff>180975</xdr:rowOff>
    </xdr:to>
    <xdr:pic>
      <xdr:nvPicPr>
        <xdr:cNvPr id="2056" name="Picture 8"/>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blip>
        <a:srcRect/>
        <a:stretch>
          <a:fillRect/>
        </a:stretch>
      </xdr:blipFill>
      <xdr:spPr bwMode="auto">
        <a:xfrm>
          <a:off x="3124200" y="3714750"/>
          <a:ext cx="257175" cy="495300"/>
        </a:xfrm>
        <a:prstGeom prst="rect">
          <a:avLst/>
        </a:prstGeom>
        <a:noFill/>
      </xdr:spPr>
    </xdr:pic>
    <xdr:clientData/>
  </xdr:twoCellAnchor>
  <xdr:twoCellAnchor>
    <xdr:from>
      <xdr:col>5</xdr:col>
      <xdr:colOff>238125</xdr:colOff>
      <xdr:row>22</xdr:row>
      <xdr:rowOff>142875</xdr:rowOff>
    </xdr:from>
    <xdr:to>
      <xdr:col>6</xdr:col>
      <xdr:colOff>47625</xdr:colOff>
      <xdr:row>23</xdr:row>
      <xdr:rowOff>85725</xdr:rowOff>
    </xdr:to>
    <xdr:pic>
      <xdr:nvPicPr>
        <xdr:cNvPr id="2057" name="Picture 9"/>
        <xdr:cNvPicPr>
          <a:picLocks noChangeAspect="1" noChangeArrowheads="1"/>
        </xdr:cNvPicPr>
      </xdr:nvPicPr>
      <xdr:blipFill>
        <a:blip xmlns:r="http://schemas.openxmlformats.org/officeDocument/2006/relationships" r:embed="rId4">
          <a:clrChange>
            <a:clrFrom>
              <a:srgbClr val="FFFFFF"/>
            </a:clrFrom>
            <a:clrTo>
              <a:srgbClr val="FFFFFF">
                <a:alpha val="0"/>
              </a:srgbClr>
            </a:clrTo>
          </a:clrChange>
        </a:blip>
        <a:srcRect/>
        <a:stretch>
          <a:fillRect/>
        </a:stretch>
      </xdr:blipFill>
      <xdr:spPr bwMode="auto">
        <a:xfrm>
          <a:off x="3286125" y="3562350"/>
          <a:ext cx="419100" cy="276225"/>
        </a:xfrm>
        <a:prstGeom prst="rect">
          <a:avLst/>
        </a:prstGeom>
        <a:noFill/>
      </xdr:spPr>
    </xdr:pic>
    <xdr:clientData/>
  </xdr:twoCellAnchor>
  <xdr:twoCellAnchor>
    <xdr:from>
      <xdr:col>6</xdr:col>
      <xdr:colOff>219075</xdr:colOff>
      <xdr:row>22</xdr:row>
      <xdr:rowOff>66675</xdr:rowOff>
    </xdr:from>
    <xdr:to>
      <xdr:col>6</xdr:col>
      <xdr:colOff>333375</xdr:colOff>
      <xdr:row>23</xdr:row>
      <xdr:rowOff>57150</xdr:rowOff>
    </xdr:to>
    <xdr:pic>
      <xdr:nvPicPr>
        <xdr:cNvPr id="2060" name="Picture 12"/>
        <xdr:cNvPicPr>
          <a:picLocks noChangeAspect="1" noChangeArrowheads="1"/>
        </xdr:cNvPicPr>
      </xdr:nvPicPr>
      <xdr:blipFill>
        <a:blip xmlns:r="http://schemas.openxmlformats.org/officeDocument/2006/relationships" r:embed="rId5">
          <a:clrChange>
            <a:clrFrom>
              <a:srgbClr val="FFFFFF"/>
            </a:clrFrom>
            <a:clrTo>
              <a:srgbClr val="FFFFFF">
                <a:alpha val="0"/>
              </a:srgbClr>
            </a:clrTo>
          </a:clrChange>
        </a:blip>
        <a:srcRect/>
        <a:stretch>
          <a:fillRect/>
        </a:stretch>
      </xdr:blipFill>
      <xdr:spPr bwMode="auto">
        <a:xfrm>
          <a:off x="3952875" y="3762375"/>
          <a:ext cx="114300" cy="323850"/>
        </a:xfrm>
        <a:prstGeom prst="rect">
          <a:avLst/>
        </a:prstGeom>
        <a:noFill/>
      </xdr:spPr>
    </xdr:pic>
    <xdr:clientData/>
  </xdr:twoCellAnchor>
  <xdr:twoCellAnchor>
    <xdr:from>
      <xdr:col>8</xdr:col>
      <xdr:colOff>171452</xdr:colOff>
      <xdr:row>22</xdr:row>
      <xdr:rowOff>133350</xdr:rowOff>
    </xdr:from>
    <xdr:to>
      <xdr:col>9</xdr:col>
      <xdr:colOff>790576</xdr:colOff>
      <xdr:row>23</xdr:row>
      <xdr:rowOff>57150</xdr:rowOff>
    </xdr:to>
    <xdr:pic>
      <xdr:nvPicPr>
        <xdr:cNvPr id="2064" name="Picture 16"/>
        <xdr:cNvPicPr>
          <a:picLocks noChangeAspect="1" noChangeArrowheads="1"/>
        </xdr:cNvPicPr>
      </xdr:nvPicPr>
      <xdr:blipFill>
        <a:blip xmlns:r="http://schemas.openxmlformats.org/officeDocument/2006/relationships" r:embed="rId6">
          <a:clrChange>
            <a:clrFrom>
              <a:srgbClr val="FFFFFF"/>
            </a:clrFrom>
            <a:clrTo>
              <a:srgbClr val="FFFFFF">
                <a:alpha val="0"/>
              </a:srgbClr>
            </a:clrTo>
          </a:clrChange>
        </a:blip>
        <a:srcRect/>
        <a:stretch>
          <a:fillRect/>
        </a:stretch>
      </xdr:blipFill>
      <xdr:spPr bwMode="auto">
        <a:xfrm>
          <a:off x="5181602" y="3829050"/>
          <a:ext cx="1228724" cy="257175"/>
        </a:xfrm>
        <a:prstGeom prst="rect">
          <a:avLst/>
        </a:prstGeom>
        <a:noFill/>
      </xdr:spPr>
    </xdr:pic>
    <xdr:clientData/>
  </xdr:twoCellAnchor>
  <xdr:twoCellAnchor>
    <xdr:from>
      <xdr:col>7</xdr:col>
      <xdr:colOff>571501</xdr:colOff>
      <xdr:row>22</xdr:row>
      <xdr:rowOff>0</xdr:rowOff>
    </xdr:from>
    <xdr:to>
      <xdr:col>8</xdr:col>
      <xdr:colOff>171451</xdr:colOff>
      <xdr:row>23</xdr:row>
      <xdr:rowOff>161925</xdr:rowOff>
    </xdr:to>
    <xdr:pic>
      <xdr:nvPicPr>
        <xdr:cNvPr id="11" name="Picture 8"/>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blip>
        <a:srcRect/>
        <a:stretch>
          <a:fillRect/>
        </a:stretch>
      </xdr:blipFill>
      <xdr:spPr bwMode="auto">
        <a:xfrm>
          <a:off x="4972051" y="3695700"/>
          <a:ext cx="209550" cy="495300"/>
        </a:xfrm>
        <a:prstGeom prst="rect">
          <a:avLst/>
        </a:prstGeom>
        <a:noFill/>
      </xdr:spPr>
    </xdr:pic>
    <xdr:clientData/>
  </xdr:twoCellAnchor>
  <xdr:twoCellAnchor>
    <xdr:from>
      <xdr:col>6</xdr:col>
      <xdr:colOff>390525</xdr:colOff>
      <xdr:row>22</xdr:row>
      <xdr:rowOff>114300</xdr:rowOff>
    </xdr:from>
    <xdr:to>
      <xdr:col>7</xdr:col>
      <xdr:colOff>38100</xdr:colOff>
      <xdr:row>23</xdr:row>
      <xdr:rowOff>76200</xdr:rowOff>
    </xdr:to>
    <xdr:pic>
      <xdr:nvPicPr>
        <xdr:cNvPr id="1027" name="Picture 3"/>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4124325" y="3810000"/>
          <a:ext cx="314325" cy="295275"/>
        </a:xfrm>
        <a:prstGeom prst="rect">
          <a:avLst/>
        </a:prstGeom>
        <a:noFill/>
      </xdr:spPr>
    </xdr:pic>
    <xdr:clientData/>
  </xdr:twoCellAnchor>
  <xdr:twoCellAnchor>
    <xdr:from>
      <xdr:col>0</xdr:col>
      <xdr:colOff>542926</xdr:colOff>
      <xdr:row>25</xdr:row>
      <xdr:rowOff>114299</xdr:rowOff>
    </xdr:from>
    <xdr:to>
      <xdr:col>3</xdr:col>
      <xdr:colOff>561976</xdr:colOff>
      <xdr:row>27</xdr:row>
      <xdr:rowOff>180974</xdr:rowOff>
    </xdr:to>
    <xdr:pic>
      <xdr:nvPicPr>
        <xdr:cNvPr id="1028" name="Picture 4"/>
        <xdr:cNvPicPr>
          <a:picLocks noChangeAspect="1" noChangeArrowheads="1"/>
        </xdr:cNvPicPr>
      </xdr:nvPicPr>
      <xdr:blipFill>
        <a:blip xmlns:r="http://schemas.openxmlformats.org/officeDocument/2006/relationships" r:embed="rId8">
          <a:clrChange>
            <a:clrFrom>
              <a:srgbClr val="FFFFFF"/>
            </a:clrFrom>
            <a:clrTo>
              <a:srgbClr val="FFFFFF">
                <a:alpha val="0"/>
              </a:srgbClr>
            </a:clrTo>
          </a:clrChange>
        </a:blip>
        <a:srcRect/>
        <a:stretch>
          <a:fillRect/>
        </a:stretch>
      </xdr:blipFill>
      <xdr:spPr bwMode="auto">
        <a:xfrm>
          <a:off x="542926" y="4943474"/>
          <a:ext cx="1847850" cy="447675"/>
        </a:xfrm>
        <a:prstGeom prst="rect">
          <a:avLst/>
        </a:prstGeom>
        <a:noFill/>
      </xdr:spPr>
    </xdr:pic>
    <xdr:clientData/>
  </xdr:twoCellAnchor>
  <xdr:twoCellAnchor>
    <xdr:from>
      <xdr:col>0</xdr:col>
      <xdr:colOff>552451</xdr:colOff>
      <xdr:row>28</xdr:row>
      <xdr:rowOff>95250</xdr:rowOff>
    </xdr:from>
    <xdr:to>
      <xdr:col>2</xdr:col>
      <xdr:colOff>571501</xdr:colOff>
      <xdr:row>30</xdr:row>
      <xdr:rowOff>142875</xdr:rowOff>
    </xdr:to>
    <xdr:pic>
      <xdr:nvPicPr>
        <xdr:cNvPr id="1025" name="Picture 1"/>
        <xdr:cNvPicPr>
          <a:picLocks noChangeAspect="1" noChangeArrowheads="1"/>
        </xdr:cNvPicPr>
      </xdr:nvPicPr>
      <xdr:blipFill>
        <a:blip xmlns:r="http://schemas.openxmlformats.org/officeDocument/2006/relationships" r:embed="rId9">
          <a:clrChange>
            <a:clrFrom>
              <a:srgbClr val="FFFFFF"/>
            </a:clrFrom>
            <a:clrTo>
              <a:srgbClr val="FFFFFF">
                <a:alpha val="0"/>
              </a:srgbClr>
            </a:clrTo>
          </a:clrChange>
        </a:blip>
        <a:srcRect/>
        <a:stretch>
          <a:fillRect/>
        </a:stretch>
      </xdr:blipFill>
      <xdr:spPr bwMode="auto">
        <a:xfrm>
          <a:off x="552451" y="5495925"/>
          <a:ext cx="1238250" cy="428625"/>
        </a:xfrm>
        <a:prstGeom prst="rect">
          <a:avLst/>
        </a:prstGeom>
        <a:noFill/>
      </xdr:spPr>
    </xdr:pic>
    <xdr:clientData/>
  </xdr:twoCellAnchor>
  <xdr:twoCellAnchor>
    <xdr:from>
      <xdr:col>4</xdr:col>
      <xdr:colOff>66675</xdr:colOff>
      <xdr:row>31</xdr:row>
      <xdr:rowOff>171450</xdr:rowOff>
    </xdr:from>
    <xdr:to>
      <xdr:col>4</xdr:col>
      <xdr:colOff>352425</xdr:colOff>
      <xdr:row>33</xdr:row>
      <xdr:rowOff>38100</xdr:rowOff>
    </xdr:to>
    <xdr:pic>
      <xdr:nvPicPr>
        <xdr:cNvPr id="1031" name="Picture 7"/>
        <xdr:cNvPicPr>
          <a:picLocks noChangeAspect="1" noChangeArrowheads="1"/>
        </xdr:cNvPicPr>
      </xdr:nvPicPr>
      <xdr:blipFill>
        <a:blip xmlns:r="http://schemas.openxmlformats.org/officeDocument/2006/relationships" r:embed="rId10">
          <a:clrChange>
            <a:clrFrom>
              <a:srgbClr val="FFFFFF"/>
            </a:clrFrom>
            <a:clrTo>
              <a:srgbClr val="FFFFFF">
                <a:alpha val="0"/>
              </a:srgbClr>
            </a:clrTo>
          </a:clrChange>
        </a:blip>
        <a:srcRect/>
        <a:stretch>
          <a:fillRect/>
        </a:stretch>
      </xdr:blipFill>
      <xdr:spPr bwMode="auto">
        <a:xfrm>
          <a:off x="2505075" y="6143625"/>
          <a:ext cx="285750" cy="295275"/>
        </a:xfrm>
        <a:prstGeom prst="rect">
          <a:avLst/>
        </a:prstGeom>
        <a:noFill/>
      </xdr:spPr>
    </xdr:pic>
    <xdr:clientData/>
  </xdr:twoCellAnchor>
  <xdr:twoCellAnchor>
    <xdr:from>
      <xdr:col>0</xdr:col>
      <xdr:colOff>581025</xdr:colOff>
      <xdr:row>34</xdr:row>
      <xdr:rowOff>190499</xdr:rowOff>
    </xdr:from>
    <xdr:to>
      <xdr:col>1</xdr:col>
      <xdr:colOff>466725</xdr:colOff>
      <xdr:row>36</xdr:row>
      <xdr:rowOff>66674</xdr:rowOff>
    </xdr:to>
    <xdr:pic>
      <xdr:nvPicPr>
        <xdr:cNvPr id="1033" name="Picture 9"/>
        <xdr:cNvPicPr>
          <a:picLocks noChangeAspect="1" noChangeArrowheads="1"/>
        </xdr:cNvPicPr>
      </xdr:nvPicPr>
      <xdr:blipFill>
        <a:blip xmlns:r="http://schemas.openxmlformats.org/officeDocument/2006/relationships" r:embed="rId11">
          <a:clrChange>
            <a:clrFrom>
              <a:srgbClr val="FFFFFF"/>
            </a:clrFrom>
            <a:clrTo>
              <a:srgbClr val="FFFFFF">
                <a:alpha val="0"/>
              </a:srgbClr>
            </a:clrTo>
          </a:clrChange>
        </a:blip>
        <a:srcRect/>
        <a:stretch>
          <a:fillRect/>
        </a:stretch>
      </xdr:blipFill>
      <xdr:spPr bwMode="auto">
        <a:xfrm>
          <a:off x="581025" y="6781799"/>
          <a:ext cx="495300" cy="266700"/>
        </a:xfrm>
        <a:prstGeom prst="rect">
          <a:avLst/>
        </a:prstGeom>
        <a:noFill/>
      </xdr:spPr>
    </xdr:pic>
    <xdr:clientData/>
  </xdr:twoCellAnchor>
  <xdr:twoCellAnchor>
    <xdr:from>
      <xdr:col>3</xdr:col>
      <xdr:colOff>600075</xdr:colOff>
      <xdr:row>34</xdr:row>
      <xdr:rowOff>161925</xdr:rowOff>
    </xdr:from>
    <xdr:to>
      <xdr:col>5</xdr:col>
      <xdr:colOff>581025</xdr:colOff>
      <xdr:row>36</xdr:row>
      <xdr:rowOff>47625</xdr:rowOff>
    </xdr:to>
    <xdr:pic>
      <xdr:nvPicPr>
        <xdr:cNvPr id="1036" name="Picture 12"/>
        <xdr:cNvPicPr>
          <a:picLocks noChangeAspect="1" noChangeArrowheads="1"/>
        </xdr:cNvPicPr>
      </xdr:nvPicPr>
      <xdr:blipFill>
        <a:blip xmlns:r="http://schemas.openxmlformats.org/officeDocument/2006/relationships" r:embed="rId12">
          <a:clrChange>
            <a:clrFrom>
              <a:srgbClr val="FFFFFF"/>
            </a:clrFrom>
            <a:clrTo>
              <a:srgbClr val="FFFFFF">
                <a:alpha val="0"/>
              </a:srgbClr>
            </a:clrTo>
          </a:clrChange>
        </a:blip>
        <a:srcRect/>
        <a:stretch>
          <a:fillRect/>
        </a:stretch>
      </xdr:blipFill>
      <xdr:spPr bwMode="auto">
        <a:xfrm>
          <a:off x="2428875" y="6048375"/>
          <a:ext cx="1390650" cy="266700"/>
        </a:xfrm>
        <a:prstGeom prst="rect">
          <a:avLst/>
        </a:prstGeom>
        <a:noFill/>
      </xdr:spPr>
    </xdr:pic>
    <xdr:clientData/>
  </xdr:twoCellAnchor>
  <xdr:twoCellAnchor>
    <xdr:from>
      <xdr:col>1</xdr:col>
      <xdr:colOff>0</xdr:colOff>
      <xdr:row>36</xdr:row>
      <xdr:rowOff>180976</xdr:rowOff>
    </xdr:from>
    <xdr:to>
      <xdr:col>2</xdr:col>
      <xdr:colOff>523875</xdr:colOff>
      <xdr:row>38</xdr:row>
      <xdr:rowOff>47626</xdr:rowOff>
    </xdr:to>
    <xdr:pic>
      <xdr:nvPicPr>
        <xdr:cNvPr id="1037" name="Picture 13"/>
        <xdr:cNvPicPr>
          <a:picLocks noChangeAspect="1" noChangeArrowheads="1"/>
        </xdr:cNvPicPr>
      </xdr:nvPicPr>
      <xdr:blipFill>
        <a:blip xmlns:r="http://schemas.openxmlformats.org/officeDocument/2006/relationships" r:embed="rId13">
          <a:clrChange>
            <a:clrFrom>
              <a:srgbClr val="FFFFFF"/>
            </a:clrFrom>
            <a:clrTo>
              <a:srgbClr val="FFFFFF">
                <a:alpha val="0"/>
              </a:srgbClr>
            </a:clrTo>
          </a:clrChange>
        </a:blip>
        <a:srcRect/>
        <a:stretch>
          <a:fillRect/>
        </a:stretch>
      </xdr:blipFill>
      <xdr:spPr bwMode="auto">
        <a:xfrm>
          <a:off x="609600" y="7162801"/>
          <a:ext cx="1133475" cy="247650"/>
        </a:xfrm>
        <a:prstGeom prst="rect">
          <a:avLst/>
        </a:prstGeom>
        <a:noFill/>
      </xdr:spPr>
    </xdr:pic>
    <xdr:clientData/>
  </xdr:twoCellAnchor>
  <xdr:twoCellAnchor>
    <xdr:from>
      <xdr:col>1</xdr:col>
      <xdr:colOff>104775</xdr:colOff>
      <xdr:row>42</xdr:row>
      <xdr:rowOff>104774</xdr:rowOff>
    </xdr:from>
    <xdr:to>
      <xdr:col>1</xdr:col>
      <xdr:colOff>581025</xdr:colOff>
      <xdr:row>44</xdr:row>
      <xdr:rowOff>171449</xdr:rowOff>
    </xdr:to>
    <xdr:pic>
      <xdr:nvPicPr>
        <xdr:cNvPr id="1040" name="Picture 16"/>
        <xdr:cNvPicPr>
          <a:picLocks noChangeAspect="1" noChangeArrowheads="1"/>
        </xdr:cNvPicPr>
      </xdr:nvPicPr>
      <xdr:blipFill>
        <a:blip xmlns:r="http://schemas.openxmlformats.org/officeDocument/2006/relationships" r:embed="rId14">
          <a:clrChange>
            <a:clrFrom>
              <a:srgbClr val="FFFFFF"/>
            </a:clrFrom>
            <a:clrTo>
              <a:srgbClr val="FFFFFF">
                <a:alpha val="0"/>
              </a:srgbClr>
            </a:clrTo>
          </a:clrChange>
        </a:blip>
        <a:srcRect/>
        <a:stretch>
          <a:fillRect/>
        </a:stretch>
      </xdr:blipFill>
      <xdr:spPr bwMode="auto">
        <a:xfrm>
          <a:off x="714375" y="7781924"/>
          <a:ext cx="476250" cy="466725"/>
        </a:xfrm>
        <a:prstGeom prst="rect">
          <a:avLst/>
        </a:prstGeom>
        <a:noFill/>
      </xdr:spPr>
    </xdr:pic>
    <xdr:clientData/>
  </xdr:twoCellAnchor>
  <xdr:twoCellAnchor>
    <xdr:from>
      <xdr:col>4</xdr:col>
      <xdr:colOff>76200</xdr:colOff>
      <xdr:row>42</xdr:row>
      <xdr:rowOff>95249</xdr:rowOff>
    </xdr:from>
    <xdr:to>
      <xdr:col>4</xdr:col>
      <xdr:colOff>619125</xdr:colOff>
      <xdr:row>44</xdr:row>
      <xdr:rowOff>161924</xdr:rowOff>
    </xdr:to>
    <xdr:pic>
      <xdr:nvPicPr>
        <xdr:cNvPr id="1041" name="Picture 17"/>
        <xdr:cNvPicPr>
          <a:picLocks noChangeAspect="1" noChangeArrowheads="1"/>
        </xdr:cNvPicPr>
      </xdr:nvPicPr>
      <xdr:blipFill>
        <a:blip xmlns:r="http://schemas.openxmlformats.org/officeDocument/2006/relationships" r:embed="rId15">
          <a:clrChange>
            <a:clrFrom>
              <a:srgbClr val="FFFFFF"/>
            </a:clrFrom>
            <a:clrTo>
              <a:srgbClr val="FFFFFF">
                <a:alpha val="0"/>
              </a:srgbClr>
            </a:clrTo>
          </a:clrChange>
        </a:blip>
        <a:srcRect/>
        <a:stretch>
          <a:fillRect/>
        </a:stretch>
      </xdr:blipFill>
      <xdr:spPr bwMode="auto">
        <a:xfrm>
          <a:off x="2514600" y="7762874"/>
          <a:ext cx="542925" cy="447675"/>
        </a:xfrm>
        <a:prstGeom prst="rect">
          <a:avLst/>
        </a:prstGeom>
        <a:noFill/>
      </xdr:spPr>
    </xdr:pic>
    <xdr:clientData/>
  </xdr:twoCellAnchor>
  <xdr:twoCellAnchor>
    <xdr:from>
      <xdr:col>0</xdr:col>
      <xdr:colOff>552450</xdr:colOff>
      <xdr:row>19</xdr:row>
      <xdr:rowOff>476250</xdr:rowOff>
    </xdr:from>
    <xdr:to>
      <xdr:col>1</xdr:col>
      <xdr:colOff>171451</xdr:colOff>
      <xdr:row>21</xdr:row>
      <xdr:rowOff>180975</xdr:rowOff>
    </xdr:to>
    <xdr:pic>
      <xdr:nvPicPr>
        <xdr:cNvPr id="27" name="Picture 14"/>
        <xdr:cNvPicPr>
          <a:picLocks noChangeAspect="1" noChangeArrowheads="1"/>
        </xdr:cNvPicPr>
      </xdr:nvPicPr>
      <xdr:blipFill>
        <a:blip xmlns:r="http://schemas.openxmlformats.org/officeDocument/2006/relationships" r:embed="rId16">
          <a:clrChange>
            <a:clrFrom>
              <a:srgbClr val="FFFFFF"/>
            </a:clrFrom>
            <a:clrTo>
              <a:srgbClr val="FFFFFF">
                <a:alpha val="0"/>
              </a:srgbClr>
            </a:clrTo>
          </a:clrChange>
        </a:blip>
        <a:srcRect/>
        <a:stretch>
          <a:fillRect/>
        </a:stretch>
      </xdr:blipFill>
      <xdr:spPr bwMode="auto">
        <a:xfrm>
          <a:off x="552450" y="3171825"/>
          <a:ext cx="228601" cy="514350"/>
        </a:xfrm>
        <a:prstGeom prst="rect">
          <a:avLst/>
        </a:prstGeom>
        <a:noFill/>
      </xdr:spPr>
    </xdr:pic>
    <xdr:clientData/>
  </xdr:twoCellAnchor>
  <xdr:twoCellAnchor>
    <xdr:from>
      <xdr:col>2</xdr:col>
      <xdr:colOff>561975</xdr:colOff>
      <xdr:row>19</xdr:row>
      <xdr:rowOff>476250</xdr:rowOff>
    </xdr:from>
    <xdr:to>
      <xdr:col>3</xdr:col>
      <xdr:colOff>146188</xdr:colOff>
      <xdr:row>21</xdr:row>
      <xdr:rowOff>125896</xdr:rowOff>
    </xdr:to>
    <xdr:pic>
      <xdr:nvPicPr>
        <xdr:cNvPr id="28" name="Picture 12"/>
        <xdr:cNvPicPr>
          <a:picLocks noChangeAspect="1" noChangeArrowheads="1"/>
        </xdr:cNvPicPr>
      </xdr:nvPicPr>
      <xdr:blipFill>
        <a:blip xmlns:r="http://schemas.openxmlformats.org/officeDocument/2006/relationships" r:embed="rId17">
          <a:clrChange>
            <a:clrFrom>
              <a:srgbClr val="FFFFFF"/>
            </a:clrFrom>
            <a:clrTo>
              <a:srgbClr val="FFFFFF">
                <a:alpha val="0"/>
              </a:srgbClr>
            </a:clrTo>
          </a:clrChange>
        </a:blip>
        <a:srcRect/>
        <a:stretch>
          <a:fillRect/>
        </a:stretch>
      </xdr:blipFill>
      <xdr:spPr bwMode="auto">
        <a:xfrm>
          <a:off x="1781175" y="3171825"/>
          <a:ext cx="193813" cy="459271"/>
        </a:xfrm>
        <a:prstGeom prst="rect">
          <a:avLst/>
        </a:prstGeom>
        <a:noFill/>
      </xdr:spPr>
    </xdr:pic>
    <xdr:clientData/>
  </xdr:twoCellAnchor>
  <xdr:twoCellAnchor>
    <xdr:from>
      <xdr:col>6</xdr:col>
      <xdr:colOff>628650</xdr:colOff>
      <xdr:row>26</xdr:row>
      <xdr:rowOff>9525</xdr:rowOff>
    </xdr:from>
    <xdr:to>
      <xdr:col>8</xdr:col>
      <xdr:colOff>600075</xdr:colOff>
      <xdr:row>27</xdr:row>
      <xdr:rowOff>57150</xdr:rowOff>
    </xdr:to>
    <xdr:pic>
      <xdr:nvPicPr>
        <xdr:cNvPr id="1043" name="Picture 19"/>
        <xdr:cNvPicPr>
          <a:picLocks noChangeAspect="1" noChangeArrowheads="1"/>
        </xdr:cNvPicPr>
      </xdr:nvPicPr>
      <xdr:blipFill>
        <a:blip xmlns:r="http://schemas.openxmlformats.org/officeDocument/2006/relationships" r:embed="rId18">
          <a:clrChange>
            <a:clrFrom>
              <a:srgbClr val="FFFFFF"/>
            </a:clrFrom>
            <a:clrTo>
              <a:srgbClr val="FFFFFF">
                <a:alpha val="0"/>
              </a:srgbClr>
            </a:clrTo>
          </a:clrChange>
        </a:blip>
        <a:srcRect/>
        <a:stretch>
          <a:fillRect/>
        </a:stretch>
      </xdr:blipFill>
      <xdr:spPr bwMode="auto">
        <a:xfrm>
          <a:off x="4362450" y="4610100"/>
          <a:ext cx="1247775" cy="238125"/>
        </a:xfrm>
        <a:prstGeom prst="rect">
          <a:avLst/>
        </a:prstGeom>
        <a:noFill/>
      </xdr:spPr>
    </xdr:pic>
    <xdr:clientData/>
  </xdr:twoCellAnchor>
  <xdr:twoCellAnchor>
    <xdr:from>
      <xdr:col>6</xdr:col>
      <xdr:colOff>66675</xdr:colOff>
      <xdr:row>25</xdr:row>
      <xdr:rowOff>133350</xdr:rowOff>
    </xdr:from>
    <xdr:to>
      <xdr:col>6</xdr:col>
      <xdr:colOff>180975</xdr:colOff>
      <xdr:row>27</xdr:row>
      <xdr:rowOff>76200</xdr:rowOff>
    </xdr:to>
    <xdr:pic>
      <xdr:nvPicPr>
        <xdr:cNvPr id="30" name="Picture 12"/>
        <xdr:cNvPicPr>
          <a:picLocks noChangeAspect="1" noChangeArrowheads="1"/>
        </xdr:cNvPicPr>
      </xdr:nvPicPr>
      <xdr:blipFill>
        <a:blip xmlns:r="http://schemas.openxmlformats.org/officeDocument/2006/relationships" r:embed="rId5">
          <a:clrChange>
            <a:clrFrom>
              <a:srgbClr val="FFFFFF"/>
            </a:clrFrom>
            <a:clrTo>
              <a:srgbClr val="FFFFFF">
                <a:alpha val="0"/>
              </a:srgbClr>
            </a:clrTo>
          </a:clrChange>
        </a:blip>
        <a:srcRect/>
        <a:stretch>
          <a:fillRect/>
        </a:stretch>
      </xdr:blipFill>
      <xdr:spPr bwMode="auto">
        <a:xfrm>
          <a:off x="3800475" y="4543425"/>
          <a:ext cx="114300" cy="323850"/>
        </a:xfrm>
        <a:prstGeom prst="rect">
          <a:avLst/>
        </a:prstGeom>
        <a:noFill/>
      </xdr:spPr>
    </xdr:pic>
    <xdr:clientData/>
  </xdr:twoCellAnchor>
  <xdr:twoCellAnchor>
    <xdr:from>
      <xdr:col>4</xdr:col>
      <xdr:colOff>523875</xdr:colOff>
      <xdr:row>20</xdr:row>
      <xdr:rowOff>0</xdr:rowOff>
    </xdr:from>
    <xdr:to>
      <xdr:col>6</xdr:col>
      <xdr:colOff>28575</xdr:colOff>
      <xdr:row>21</xdr:row>
      <xdr:rowOff>47625</xdr:rowOff>
    </xdr:to>
    <xdr:pic>
      <xdr:nvPicPr>
        <xdr:cNvPr id="1045" name="Picture 21"/>
        <xdr:cNvPicPr>
          <a:picLocks noChangeAspect="1" noChangeArrowheads="1"/>
        </xdr:cNvPicPr>
      </xdr:nvPicPr>
      <xdr:blipFill>
        <a:blip xmlns:r="http://schemas.openxmlformats.org/officeDocument/2006/relationships" r:embed="rId19">
          <a:clrChange>
            <a:clrFrom>
              <a:srgbClr val="FFFFFF"/>
            </a:clrFrom>
            <a:clrTo>
              <a:srgbClr val="FFFFFF">
                <a:alpha val="0"/>
              </a:srgbClr>
            </a:clrTo>
          </a:clrChange>
        </a:blip>
        <a:srcRect/>
        <a:stretch>
          <a:fillRect/>
        </a:stretch>
      </xdr:blipFill>
      <xdr:spPr bwMode="auto">
        <a:xfrm>
          <a:off x="2962275" y="3257550"/>
          <a:ext cx="800100" cy="295275"/>
        </a:xfrm>
        <a:prstGeom prst="rect">
          <a:avLst/>
        </a:prstGeom>
        <a:noFill/>
      </xdr:spPr>
    </xdr:pic>
    <xdr:clientData/>
  </xdr:twoCellAnchor>
  <xdr:twoCellAnchor>
    <xdr:from>
      <xdr:col>6</xdr:col>
      <xdr:colOff>381000</xdr:colOff>
      <xdr:row>40</xdr:row>
      <xdr:rowOff>142875</xdr:rowOff>
    </xdr:from>
    <xdr:to>
      <xdr:col>7</xdr:col>
      <xdr:colOff>28575</xdr:colOff>
      <xdr:row>42</xdr:row>
      <xdr:rowOff>57150</xdr:rowOff>
    </xdr:to>
    <xdr:pic>
      <xdr:nvPicPr>
        <xdr:cNvPr id="32" name="Picture 3"/>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4114800" y="7429500"/>
          <a:ext cx="314325" cy="295275"/>
        </a:xfrm>
        <a:prstGeom prst="rect">
          <a:avLst/>
        </a:prstGeom>
        <a:noFill/>
      </xdr:spPr>
    </xdr:pic>
    <xdr:clientData/>
  </xdr:twoCellAnchor>
  <xdr:twoCellAnchor>
    <xdr:from>
      <xdr:col>6</xdr:col>
      <xdr:colOff>342900</xdr:colOff>
      <xdr:row>44</xdr:row>
      <xdr:rowOff>161925</xdr:rowOff>
    </xdr:from>
    <xdr:to>
      <xdr:col>6</xdr:col>
      <xdr:colOff>657225</xdr:colOff>
      <xdr:row>46</xdr:row>
      <xdr:rowOff>76200</xdr:rowOff>
    </xdr:to>
    <xdr:pic>
      <xdr:nvPicPr>
        <xdr:cNvPr id="33" name="Picture 3"/>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4076700" y="8210550"/>
          <a:ext cx="314325" cy="295275"/>
        </a:xfrm>
        <a:prstGeom prst="rect">
          <a:avLst/>
        </a:prstGeom>
        <a:noFill/>
      </xdr:spPr>
    </xdr:pic>
    <xdr:clientData/>
  </xdr:twoCellAnchor>
  <xdr:twoCellAnchor>
    <xdr:from>
      <xdr:col>7</xdr:col>
      <xdr:colOff>381001</xdr:colOff>
      <xdr:row>40</xdr:row>
      <xdr:rowOff>114299</xdr:rowOff>
    </xdr:from>
    <xdr:to>
      <xdr:col>8</xdr:col>
      <xdr:colOff>57151</xdr:colOff>
      <xdr:row>42</xdr:row>
      <xdr:rowOff>76200</xdr:rowOff>
    </xdr:to>
    <xdr:pic>
      <xdr:nvPicPr>
        <xdr:cNvPr id="1048" name="Picture 24"/>
        <xdr:cNvPicPr>
          <a:picLocks noChangeAspect="1" noChangeArrowheads="1"/>
        </xdr:cNvPicPr>
      </xdr:nvPicPr>
      <xdr:blipFill>
        <a:blip xmlns:r="http://schemas.openxmlformats.org/officeDocument/2006/relationships" r:embed="rId20">
          <a:clrChange>
            <a:clrFrom>
              <a:srgbClr val="FFFFFF"/>
            </a:clrFrom>
            <a:clrTo>
              <a:srgbClr val="FFFFFF">
                <a:alpha val="0"/>
              </a:srgbClr>
            </a:clrTo>
          </a:clrChange>
        </a:blip>
        <a:srcRect/>
        <a:stretch>
          <a:fillRect/>
        </a:stretch>
      </xdr:blipFill>
      <xdr:spPr bwMode="auto">
        <a:xfrm>
          <a:off x="4781551" y="7400924"/>
          <a:ext cx="285750" cy="352426"/>
        </a:xfrm>
        <a:prstGeom prst="rect">
          <a:avLst/>
        </a:prstGeom>
        <a:noFill/>
      </xdr:spPr>
    </xdr:pic>
    <xdr:clientData/>
  </xdr:twoCellAnchor>
  <xdr:twoCellAnchor>
    <xdr:from>
      <xdr:col>7</xdr:col>
      <xdr:colOff>419100</xdr:colOff>
      <xdr:row>44</xdr:row>
      <xdr:rowOff>123825</xdr:rowOff>
    </xdr:from>
    <xdr:to>
      <xdr:col>8</xdr:col>
      <xdr:colOff>85725</xdr:colOff>
      <xdr:row>46</xdr:row>
      <xdr:rowOff>85726</xdr:rowOff>
    </xdr:to>
    <xdr:pic>
      <xdr:nvPicPr>
        <xdr:cNvPr id="37" name="Picture 24"/>
        <xdr:cNvPicPr>
          <a:picLocks noChangeAspect="1" noChangeArrowheads="1"/>
        </xdr:cNvPicPr>
      </xdr:nvPicPr>
      <xdr:blipFill>
        <a:blip xmlns:r="http://schemas.openxmlformats.org/officeDocument/2006/relationships" r:embed="rId20">
          <a:clrChange>
            <a:clrFrom>
              <a:srgbClr val="FFFFFF"/>
            </a:clrFrom>
            <a:clrTo>
              <a:srgbClr val="FFFFFF">
                <a:alpha val="0"/>
              </a:srgbClr>
            </a:clrTo>
          </a:clrChange>
        </a:blip>
        <a:srcRect/>
        <a:stretch>
          <a:fillRect/>
        </a:stretch>
      </xdr:blipFill>
      <xdr:spPr bwMode="auto">
        <a:xfrm>
          <a:off x="4819650" y="8181975"/>
          <a:ext cx="276225" cy="352426"/>
        </a:xfrm>
        <a:prstGeom prst="rect">
          <a:avLst/>
        </a:prstGeom>
        <a:noFill/>
      </xdr:spPr>
    </xdr:pic>
    <xdr:clientData/>
  </xdr:twoCellAnchor>
  <xdr:twoCellAnchor>
    <xdr:from>
      <xdr:col>9</xdr:col>
      <xdr:colOff>66675</xdr:colOff>
      <xdr:row>40</xdr:row>
      <xdr:rowOff>66674</xdr:rowOff>
    </xdr:from>
    <xdr:to>
      <xdr:col>9</xdr:col>
      <xdr:colOff>619125</xdr:colOff>
      <xdr:row>42</xdr:row>
      <xdr:rowOff>66674</xdr:rowOff>
    </xdr:to>
    <xdr:pic>
      <xdr:nvPicPr>
        <xdr:cNvPr id="1050" name="Picture 26"/>
        <xdr:cNvPicPr>
          <a:picLocks noChangeAspect="1" noChangeArrowheads="1"/>
        </xdr:cNvPicPr>
      </xdr:nvPicPr>
      <xdr:blipFill>
        <a:blip xmlns:r="http://schemas.openxmlformats.org/officeDocument/2006/relationships" r:embed="rId21">
          <a:clrChange>
            <a:clrFrom>
              <a:srgbClr val="FFFFFF"/>
            </a:clrFrom>
            <a:clrTo>
              <a:srgbClr val="FFFFFF">
                <a:alpha val="0"/>
              </a:srgbClr>
            </a:clrTo>
          </a:clrChange>
        </a:blip>
        <a:srcRect/>
        <a:stretch>
          <a:fillRect/>
        </a:stretch>
      </xdr:blipFill>
      <xdr:spPr bwMode="auto">
        <a:xfrm>
          <a:off x="5686425" y="7353299"/>
          <a:ext cx="552450" cy="390525"/>
        </a:xfrm>
        <a:prstGeom prst="rect">
          <a:avLst/>
        </a:prstGeom>
        <a:noFill/>
      </xdr:spPr>
    </xdr:pic>
    <xdr:clientData/>
  </xdr:twoCellAnchor>
  <xdr:twoCellAnchor>
    <xdr:from>
      <xdr:col>9</xdr:col>
      <xdr:colOff>114300</xdr:colOff>
      <xdr:row>45</xdr:row>
      <xdr:rowOff>0</xdr:rowOff>
    </xdr:from>
    <xdr:to>
      <xdr:col>9</xdr:col>
      <xdr:colOff>666750</xdr:colOff>
      <xdr:row>47</xdr:row>
      <xdr:rowOff>0</xdr:rowOff>
    </xdr:to>
    <xdr:pic>
      <xdr:nvPicPr>
        <xdr:cNvPr id="41" name="Picture 26"/>
        <xdr:cNvPicPr>
          <a:picLocks noChangeAspect="1" noChangeArrowheads="1"/>
        </xdr:cNvPicPr>
      </xdr:nvPicPr>
      <xdr:blipFill>
        <a:blip xmlns:r="http://schemas.openxmlformats.org/officeDocument/2006/relationships" r:embed="rId21">
          <a:clrChange>
            <a:clrFrom>
              <a:srgbClr val="FFFFFF"/>
            </a:clrFrom>
            <a:clrTo>
              <a:srgbClr val="FFFFFF">
                <a:alpha val="0"/>
              </a:srgbClr>
            </a:clrTo>
          </a:clrChange>
        </a:blip>
        <a:srcRect/>
        <a:stretch>
          <a:fillRect/>
        </a:stretch>
      </xdr:blipFill>
      <xdr:spPr bwMode="auto">
        <a:xfrm>
          <a:off x="5734050" y="8267700"/>
          <a:ext cx="552450" cy="390525"/>
        </a:xfrm>
        <a:prstGeom prst="rect">
          <a:avLst/>
        </a:prstGeom>
        <a:noFill/>
      </xdr:spPr>
    </xdr:pic>
    <xdr:clientData/>
  </xdr:twoCellAnchor>
  <xdr:twoCellAnchor>
    <xdr:from>
      <xdr:col>1</xdr:col>
      <xdr:colOff>85725</xdr:colOff>
      <xdr:row>47</xdr:row>
      <xdr:rowOff>152400</xdr:rowOff>
    </xdr:from>
    <xdr:to>
      <xdr:col>2</xdr:col>
      <xdr:colOff>57150</xdr:colOff>
      <xdr:row>49</xdr:row>
      <xdr:rowOff>104775</xdr:rowOff>
    </xdr:to>
    <xdr:pic>
      <xdr:nvPicPr>
        <xdr:cNvPr id="42" name="Picture 23"/>
        <xdr:cNvPicPr>
          <a:picLocks noChangeAspect="1" noChangeArrowheads="1"/>
        </xdr:cNvPicPr>
      </xdr:nvPicPr>
      <xdr:blipFill>
        <a:blip xmlns:r="http://schemas.openxmlformats.org/officeDocument/2006/relationships" r:embed="rId22">
          <a:clrChange>
            <a:clrFrom>
              <a:srgbClr val="FFFFFF"/>
            </a:clrFrom>
            <a:clrTo>
              <a:srgbClr val="FFFFFF">
                <a:alpha val="0"/>
              </a:srgbClr>
            </a:clrTo>
          </a:clrChange>
        </a:blip>
        <a:srcRect l="-14545" t="28169" r="-16364" b="15493"/>
        <a:stretch>
          <a:fillRect/>
        </a:stretch>
      </xdr:blipFill>
      <xdr:spPr bwMode="auto">
        <a:xfrm>
          <a:off x="695325" y="9629775"/>
          <a:ext cx="581025" cy="333375"/>
        </a:xfrm>
        <a:prstGeom prst="rect">
          <a:avLst/>
        </a:prstGeom>
        <a:noFill/>
      </xdr:spPr>
    </xdr:pic>
    <xdr:clientData/>
  </xdr:twoCellAnchor>
  <xdr:twoCellAnchor>
    <xdr:from>
      <xdr:col>2</xdr:col>
      <xdr:colOff>9525</xdr:colOff>
      <xdr:row>47</xdr:row>
      <xdr:rowOff>47625</xdr:rowOff>
    </xdr:from>
    <xdr:to>
      <xdr:col>2</xdr:col>
      <xdr:colOff>323850</xdr:colOff>
      <xdr:row>50</xdr:row>
      <xdr:rowOff>0</xdr:rowOff>
    </xdr:to>
    <xdr:pic>
      <xdr:nvPicPr>
        <xdr:cNvPr id="43" name="Picture 8"/>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blip>
        <a:srcRect/>
        <a:stretch>
          <a:fillRect/>
        </a:stretch>
      </xdr:blipFill>
      <xdr:spPr bwMode="auto">
        <a:xfrm>
          <a:off x="1228725" y="8705850"/>
          <a:ext cx="314325" cy="523875"/>
        </a:xfrm>
        <a:prstGeom prst="rect">
          <a:avLst/>
        </a:prstGeom>
        <a:noFill/>
      </xdr:spPr>
    </xdr:pic>
    <xdr:clientData/>
  </xdr:twoCellAnchor>
  <xdr:twoCellAnchor>
    <xdr:from>
      <xdr:col>2</xdr:col>
      <xdr:colOff>342900</xdr:colOff>
      <xdr:row>47</xdr:row>
      <xdr:rowOff>104775</xdr:rowOff>
    </xdr:from>
    <xdr:to>
      <xdr:col>3</xdr:col>
      <xdr:colOff>9525</xdr:colOff>
      <xdr:row>49</xdr:row>
      <xdr:rowOff>95250</xdr:rowOff>
    </xdr:to>
    <xdr:pic>
      <xdr:nvPicPr>
        <xdr:cNvPr id="44" name="Picture 24"/>
        <xdr:cNvPicPr>
          <a:picLocks noChangeAspect="1" noChangeArrowheads="1"/>
        </xdr:cNvPicPr>
      </xdr:nvPicPr>
      <xdr:blipFill>
        <a:blip xmlns:r="http://schemas.openxmlformats.org/officeDocument/2006/relationships" r:embed="rId20">
          <a:clrChange>
            <a:clrFrom>
              <a:srgbClr val="FFFFFF"/>
            </a:clrFrom>
            <a:clrTo>
              <a:srgbClr val="FFFFFF">
                <a:alpha val="0"/>
              </a:srgbClr>
            </a:clrTo>
          </a:clrChange>
        </a:blip>
        <a:srcRect/>
        <a:stretch>
          <a:fillRect/>
        </a:stretch>
      </xdr:blipFill>
      <xdr:spPr bwMode="auto">
        <a:xfrm>
          <a:off x="1562100" y="8763000"/>
          <a:ext cx="276225" cy="371475"/>
        </a:xfrm>
        <a:prstGeom prst="rect">
          <a:avLst/>
        </a:prstGeom>
        <a:noFill/>
      </xdr:spPr>
    </xdr:pic>
    <xdr:clientData/>
  </xdr:twoCellAnchor>
  <xdr:twoCellAnchor>
    <xdr:from>
      <xdr:col>4</xdr:col>
      <xdr:colOff>28575</xdr:colOff>
      <xdr:row>47</xdr:row>
      <xdr:rowOff>66675</xdr:rowOff>
    </xdr:from>
    <xdr:to>
      <xdr:col>4</xdr:col>
      <xdr:colOff>342900</xdr:colOff>
      <xdr:row>50</xdr:row>
      <xdr:rowOff>19050</xdr:rowOff>
    </xdr:to>
    <xdr:pic>
      <xdr:nvPicPr>
        <xdr:cNvPr id="45" name="Picture 8"/>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blip>
        <a:srcRect/>
        <a:stretch>
          <a:fillRect/>
        </a:stretch>
      </xdr:blipFill>
      <xdr:spPr bwMode="auto">
        <a:xfrm>
          <a:off x="2466975" y="8705850"/>
          <a:ext cx="314325" cy="523875"/>
        </a:xfrm>
        <a:prstGeom prst="rect">
          <a:avLst/>
        </a:prstGeom>
        <a:noFill/>
      </xdr:spPr>
    </xdr:pic>
    <xdr:clientData/>
  </xdr:twoCellAnchor>
  <xdr:twoCellAnchor>
    <xdr:from>
      <xdr:col>4</xdr:col>
      <xdr:colOff>523875</xdr:colOff>
      <xdr:row>47</xdr:row>
      <xdr:rowOff>123825</xdr:rowOff>
    </xdr:from>
    <xdr:to>
      <xdr:col>6</xdr:col>
      <xdr:colOff>600075</xdr:colOff>
      <xdr:row>49</xdr:row>
      <xdr:rowOff>57150</xdr:rowOff>
    </xdr:to>
    <xdr:pic>
      <xdr:nvPicPr>
        <xdr:cNvPr id="1051" name="Picture 27"/>
        <xdr:cNvPicPr>
          <a:picLocks noChangeAspect="1" noChangeArrowheads="1"/>
        </xdr:cNvPicPr>
      </xdr:nvPicPr>
      <xdr:blipFill>
        <a:blip xmlns:r="http://schemas.openxmlformats.org/officeDocument/2006/relationships" r:embed="rId23">
          <a:clrChange>
            <a:clrFrom>
              <a:srgbClr val="FFFFFF"/>
            </a:clrFrom>
            <a:clrTo>
              <a:srgbClr val="FFFFFF">
                <a:alpha val="0"/>
              </a:srgbClr>
            </a:clrTo>
          </a:clrChange>
        </a:blip>
        <a:srcRect/>
        <a:stretch>
          <a:fillRect/>
        </a:stretch>
      </xdr:blipFill>
      <xdr:spPr bwMode="auto">
        <a:xfrm>
          <a:off x="2962275" y="8763000"/>
          <a:ext cx="1371600" cy="314325"/>
        </a:xfrm>
        <a:prstGeom prst="rect">
          <a:avLst/>
        </a:prstGeom>
        <a:noFill/>
      </xdr:spPr>
    </xdr:pic>
    <xdr:clientData/>
  </xdr:twoCellAnchor>
  <xdr:twoCellAnchor>
    <xdr:from>
      <xdr:col>0</xdr:col>
      <xdr:colOff>523876</xdr:colOff>
      <xdr:row>31</xdr:row>
      <xdr:rowOff>123825</xdr:rowOff>
    </xdr:from>
    <xdr:to>
      <xdr:col>2</xdr:col>
      <xdr:colOff>571500</xdr:colOff>
      <xdr:row>34</xdr:row>
      <xdr:rowOff>85725</xdr:rowOff>
    </xdr:to>
    <xdr:pic>
      <xdr:nvPicPr>
        <xdr:cNvPr id="2" name="Picture 3"/>
        <xdr:cNvPicPr>
          <a:picLocks noChangeAspect="1" noChangeArrowheads="1"/>
        </xdr:cNvPicPr>
      </xdr:nvPicPr>
      <xdr:blipFill>
        <a:blip xmlns:r="http://schemas.openxmlformats.org/officeDocument/2006/relationships" r:embed="rId24">
          <a:clrChange>
            <a:clrFrom>
              <a:srgbClr val="FFFFFF"/>
            </a:clrFrom>
            <a:clrTo>
              <a:srgbClr val="FFFFFF">
                <a:alpha val="0"/>
              </a:srgbClr>
            </a:clrTo>
          </a:clrChange>
        </a:blip>
        <a:srcRect/>
        <a:stretch>
          <a:fillRect/>
        </a:stretch>
      </xdr:blipFill>
      <xdr:spPr bwMode="auto">
        <a:xfrm>
          <a:off x="523876" y="6096000"/>
          <a:ext cx="1266824" cy="581025"/>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323850</xdr:colOff>
      <xdr:row>10</xdr:row>
      <xdr:rowOff>209549</xdr:rowOff>
    </xdr:from>
    <xdr:to>
      <xdr:col>4</xdr:col>
      <xdr:colOff>723900</xdr:colOff>
      <xdr:row>12</xdr:row>
      <xdr:rowOff>123825</xdr:rowOff>
    </xdr:to>
    <xdr:pic>
      <xdr:nvPicPr>
        <xdr:cNvPr id="2" name="Picture 1"/>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2762250" y="2114549"/>
          <a:ext cx="400050" cy="400051"/>
        </a:xfrm>
        <a:prstGeom prst="rect">
          <a:avLst/>
        </a:prstGeom>
        <a:noFill/>
      </xdr:spPr>
    </xdr:pic>
    <xdr:clientData/>
  </xdr:twoCellAnchor>
  <xdr:twoCellAnchor>
    <xdr:from>
      <xdr:col>5</xdr:col>
      <xdr:colOff>0</xdr:colOff>
      <xdr:row>18</xdr:row>
      <xdr:rowOff>133350</xdr:rowOff>
    </xdr:from>
    <xdr:to>
      <xdr:col>5</xdr:col>
      <xdr:colOff>257175</xdr:colOff>
      <xdr:row>20</xdr:row>
      <xdr:rowOff>104775</xdr:rowOff>
    </xdr:to>
    <xdr:pic>
      <xdr:nvPicPr>
        <xdr:cNvPr id="4" name="Picture 8"/>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blip>
        <a:srcRect/>
        <a:stretch>
          <a:fillRect/>
        </a:stretch>
      </xdr:blipFill>
      <xdr:spPr bwMode="auto">
        <a:xfrm>
          <a:off x="3048000" y="3876675"/>
          <a:ext cx="257175" cy="352425"/>
        </a:xfrm>
        <a:prstGeom prst="rect">
          <a:avLst/>
        </a:prstGeom>
        <a:noFill/>
      </xdr:spPr>
    </xdr:pic>
    <xdr:clientData/>
  </xdr:twoCellAnchor>
  <xdr:twoCellAnchor>
    <xdr:from>
      <xdr:col>5</xdr:col>
      <xdr:colOff>219075</xdr:colOff>
      <xdr:row>18</xdr:row>
      <xdr:rowOff>180975</xdr:rowOff>
    </xdr:from>
    <xdr:to>
      <xdr:col>6</xdr:col>
      <xdr:colOff>28575</xdr:colOff>
      <xdr:row>20</xdr:row>
      <xdr:rowOff>57150</xdr:rowOff>
    </xdr:to>
    <xdr:pic>
      <xdr:nvPicPr>
        <xdr:cNvPr id="5" name="Picture 9"/>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blip>
        <a:srcRect/>
        <a:stretch>
          <a:fillRect/>
        </a:stretch>
      </xdr:blipFill>
      <xdr:spPr bwMode="auto">
        <a:xfrm>
          <a:off x="3267075" y="3924300"/>
          <a:ext cx="419100" cy="257175"/>
        </a:xfrm>
        <a:prstGeom prst="rect">
          <a:avLst/>
        </a:prstGeom>
        <a:noFill/>
      </xdr:spPr>
    </xdr:pic>
    <xdr:clientData/>
  </xdr:twoCellAnchor>
  <xdr:twoCellAnchor>
    <xdr:from>
      <xdr:col>6</xdr:col>
      <xdr:colOff>219075</xdr:colOff>
      <xdr:row>18</xdr:row>
      <xdr:rowOff>152400</xdr:rowOff>
    </xdr:from>
    <xdr:to>
      <xdr:col>6</xdr:col>
      <xdr:colOff>333375</xdr:colOff>
      <xdr:row>20</xdr:row>
      <xdr:rowOff>57151</xdr:rowOff>
    </xdr:to>
    <xdr:pic>
      <xdr:nvPicPr>
        <xdr:cNvPr id="6" name="Picture 12"/>
        <xdr:cNvPicPr>
          <a:picLocks noChangeAspect="1" noChangeArrowheads="1"/>
        </xdr:cNvPicPr>
      </xdr:nvPicPr>
      <xdr:blipFill>
        <a:blip xmlns:r="http://schemas.openxmlformats.org/officeDocument/2006/relationships" r:embed="rId4">
          <a:clrChange>
            <a:clrFrom>
              <a:srgbClr val="FFFFFF"/>
            </a:clrFrom>
            <a:clrTo>
              <a:srgbClr val="FFFFFF">
                <a:alpha val="0"/>
              </a:srgbClr>
            </a:clrTo>
          </a:clrChange>
        </a:blip>
        <a:srcRect/>
        <a:stretch>
          <a:fillRect/>
        </a:stretch>
      </xdr:blipFill>
      <xdr:spPr bwMode="auto">
        <a:xfrm>
          <a:off x="3876675" y="3895725"/>
          <a:ext cx="114300" cy="285751"/>
        </a:xfrm>
        <a:prstGeom prst="rect">
          <a:avLst/>
        </a:prstGeom>
        <a:noFill/>
      </xdr:spPr>
    </xdr:pic>
    <xdr:clientData/>
  </xdr:twoCellAnchor>
  <xdr:twoCellAnchor>
    <xdr:from>
      <xdr:col>8</xdr:col>
      <xdr:colOff>171452</xdr:colOff>
      <xdr:row>19</xdr:row>
      <xdr:rowOff>19050</xdr:rowOff>
    </xdr:from>
    <xdr:to>
      <xdr:col>10</xdr:col>
      <xdr:colOff>1</xdr:colOff>
      <xdr:row>20</xdr:row>
      <xdr:rowOff>104775</xdr:rowOff>
    </xdr:to>
    <xdr:pic>
      <xdr:nvPicPr>
        <xdr:cNvPr id="7" name="Picture 16"/>
        <xdr:cNvPicPr>
          <a:picLocks noChangeAspect="1" noChangeArrowheads="1"/>
        </xdr:cNvPicPr>
      </xdr:nvPicPr>
      <xdr:blipFill>
        <a:blip xmlns:r="http://schemas.openxmlformats.org/officeDocument/2006/relationships" r:embed="rId5">
          <a:clrChange>
            <a:clrFrom>
              <a:srgbClr val="FFFFFF"/>
            </a:clrFrom>
            <a:clrTo>
              <a:srgbClr val="FFFFFF">
                <a:alpha val="0"/>
              </a:srgbClr>
            </a:clrTo>
          </a:clrChange>
        </a:blip>
        <a:srcRect/>
        <a:stretch>
          <a:fillRect/>
        </a:stretch>
      </xdr:blipFill>
      <xdr:spPr bwMode="auto">
        <a:xfrm>
          <a:off x="5048252" y="3952875"/>
          <a:ext cx="1047749" cy="276225"/>
        </a:xfrm>
        <a:prstGeom prst="rect">
          <a:avLst/>
        </a:prstGeom>
        <a:noFill/>
      </xdr:spPr>
    </xdr:pic>
    <xdr:clientData/>
  </xdr:twoCellAnchor>
  <xdr:twoCellAnchor>
    <xdr:from>
      <xdr:col>7</xdr:col>
      <xdr:colOff>571501</xdr:colOff>
      <xdr:row>18</xdr:row>
      <xdr:rowOff>142875</xdr:rowOff>
    </xdr:from>
    <xdr:to>
      <xdr:col>8</xdr:col>
      <xdr:colOff>171451</xdr:colOff>
      <xdr:row>20</xdr:row>
      <xdr:rowOff>114300</xdr:rowOff>
    </xdr:to>
    <xdr:pic>
      <xdr:nvPicPr>
        <xdr:cNvPr id="8" name="Picture 8"/>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blip>
        <a:srcRect/>
        <a:stretch>
          <a:fillRect/>
        </a:stretch>
      </xdr:blipFill>
      <xdr:spPr bwMode="auto">
        <a:xfrm>
          <a:off x="4838701" y="3886200"/>
          <a:ext cx="209550" cy="352425"/>
        </a:xfrm>
        <a:prstGeom prst="rect">
          <a:avLst/>
        </a:prstGeom>
        <a:noFill/>
      </xdr:spPr>
    </xdr:pic>
    <xdr:clientData/>
  </xdr:twoCellAnchor>
  <xdr:twoCellAnchor>
    <xdr:from>
      <xdr:col>6</xdr:col>
      <xdr:colOff>466725</xdr:colOff>
      <xdr:row>18</xdr:row>
      <xdr:rowOff>104775</xdr:rowOff>
    </xdr:from>
    <xdr:to>
      <xdr:col>7</xdr:col>
      <xdr:colOff>76200</xdr:colOff>
      <xdr:row>20</xdr:row>
      <xdr:rowOff>133350</xdr:rowOff>
    </xdr:to>
    <xdr:pic>
      <xdr:nvPicPr>
        <xdr:cNvPr id="9" name="Picture 3"/>
        <xdr:cNvPicPr>
          <a:picLocks noChangeAspect="1" noChangeArrowheads="1"/>
        </xdr:cNvPicPr>
      </xdr:nvPicPr>
      <xdr:blipFill>
        <a:blip xmlns:r="http://schemas.openxmlformats.org/officeDocument/2006/relationships" r:embed="rId6">
          <a:clrChange>
            <a:clrFrom>
              <a:srgbClr val="FFFFFF"/>
            </a:clrFrom>
            <a:clrTo>
              <a:srgbClr val="FFFFFF">
                <a:alpha val="0"/>
              </a:srgbClr>
            </a:clrTo>
          </a:clrChange>
        </a:blip>
        <a:srcRect/>
        <a:stretch>
          <a:fillRect/>
        </a:stretch>
      </xdr:blipFill>
      <xdr:spPr bwMode="auto">
        <a:xfrm>
          <a:off x="4124325" y="3848100"/>
          <a:ext cx="219075" cy="409575"/>
        </a:xfrm>
        <a:prstGeom prst="rect">
          <a:avLst/>
        </a:prstGeom>
        <a:noFill/>
      </xdr:spPr>
    </xdr:pic>
    <xdr:clientData/>
  </xdr:twoCellAnchor>
  <xdr:twoCellAnchor>
    <xdr:from>
      <xdr:col>0</xdr:col>
      <xdr:colOff>581026</xdr:colOff>
      <xdr:row>22</xdr:row>
      <xdr:rowOff>123825</xdr:rowOff>
    </xdr:from>
    <xdr:to>
      <xdr:col>3</xdr:col>
      <xdr:colOff>600076</xdr:colOff>
      <xdr:row>24</xdr:row>
      <xdr:rowOff>133351</xdr:rowOff>
    </xdr:to>
    <xdr:pic>
      <xdr:nvPicPr>
        <xdr:cNvPr id="10" name="Picture 4"/>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581026" y="4733925"/>
          <a:ext cx="1847850" cy="390526"/>
        </a:xfrm>
        <a:prstGeom prst="rect">
          <a:avLst/>
        </a:prstGeom>
        <a:noFill/>
      </xdr:spPr>
    </xdr:pic>
    <xdr:clientData/>
  </xdr:twoCellAnchor>
  <xdr:twoCellAnchor>
    <xdr:from>
      <xdr:col>0</xdr:col>
      <xdr:colOff>581026</xdr:colOff>
      <xdr:row>25</xdr:row>
      <xdr:rowOff>95250</xdr:rowOff>
    </xdr:from>
    <xdr:to>
      <xdr:col>2</xdr:col>
      <xdr:colOff>600076</xdr:colOff>
      <xdr:row>27</xdr:row>
      <xdr:rowOff>142875</xdr:rowOff>
    </xdr:to>
    <xdr:pic>
      <xdr:nvPicPr>
        <xdr:cNvPr id="11" name="Picture 1"/>
        <xdr:cNvPicPr>
          <a:picLocks noChangeAspect="1" noChangeArrowheads="1"/>
        </xdr:cNvPicPr>
      </xdr:nvPicPr>
      <xdr:blipFill>
        <a:blip xmlns:r="http://schemas.openxmlformats.org/officeDocument/2006/relationships" r:embed="rId8">
          <a:clrChange>
            <a:clrFrom>
              <a:srgbClr val="FFFFFF"/>
            </a:clrFrom>
            <a:clrTo>
              <a:srgbClr val="FFFFFF">
                <a:alpha val="0"/>
              </a:srgbClr>
            </a:clrTo>
          </a:clrChange>
        </a:blip>
        <a:srcRect/>
        <a:stretch>
          <a:fillRect/>
        </a:stretch>
      </xdr:blipFill>
      <xdr:spPr bwMode="auto">
        <a:xfrm>
          <a:off x="581026" y="5495925"/>
          <a:ext cx="1238250" cy="428625"/>
        </a:xfrm>
        <a:prstGeom prst="rect">
          <a:avLst/>
        </a:prstGeom>
        <a:noFill/>
      </xdr:spPr>
    </xdr:pic>
    <xdr:clientData/>
  </xdr:twoCellAnchor>
  <xdr:twoCellAnchor>
    <xdr:from>
      <xdr:col>4</xdr:col>
      <xdr:colOff>142875</xdr:colOff>
      <xdr:row>28</xdr:row>
      <xdr:rowOff>142876</xdr:rowOff>
    </xdr:from>
    <xdr:to>
      <xdr:col>6</xdr:col>
      <xdr:colOff>0</xdr:colOff>
      <xdr:row>31</xdr:row>
      <xdr:rowOff>95251</xdr:rowOff>
    </xdr:to>
    <xdr:pic>
      <xdr:nvPicPr>
        <xdr:cNvPr id="12" name="Picture 4"/>
        <xdr:cNvPicPr>
          <a:picLocks noChangeAspect="1" noChangeArrowheads="1"/>
        </xdr:cNvPicPr>
      </xdr:nvPicPr>
      <xdr:blipFill>
        <a:blip xmlns:r="http://schemas.openxmlformats.org/officeDocument/2006/relationships" r:embed="rId9">
          <a:clrChange>
            <a:clrFrom>
              <a:srgbClr val="FFFFFF"/>
            </a:clrFrom>
            <a:clrTo>
              <a:srgbClr val="FFFFFF">
                <a:alpha val="0"/>
              </a:srgbClr>
            </a:clrTo>
          </a:clrChange>
        </a:blip>
        <a:srcRect/>
        <a:stretch>
          <a:fillRect/>
        </a:stretch>
      </xdr:blipFill>
      <xdr:spPr bwMode="auto">
        <a:xfrm>
          <a:off x="2581275" y="5895976"/>
          <a:ext cx="1076325" cy="571500"/>
        </a:xfrm>
        <a:prstGeom prst="rect">
          <a:avLst/>
        </a:prstGeom>
        <a:noFill/>
      </xdr:spPr>
    </xdr:pic>
    <xdr:clientData/>
  </xdr:twoCellAnchor>
  <xdr:twoCellAnchor>
    <xdr:from>
      <xdr:col>3</xdr:col>
      <xdr:colOff>276226</xdr:colOff>
      <xdr:row>28</xdr:row>
      <xdr:rowOff>76200</xdr:rowOff>
    </xdr:from>
    <xdr:to>
      <xdr:col>3</xdr:col>
      <xdr:colOff>466726</xdr:colOff>
      <xdr:row>31</xdr:row>
      <xdr:rowOff>0</xdr:rowOff>
    </xdr:to>
    <xdr:pic>
      <xdr:nvPicPr>
        <xdr:cNvPr id="14" name="Picture 8"/>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blip>
        <a:srcRect/>
        <a:stretch>
          <a:fillRect/>
        </a:stretch>
      </xdr:blipFill>
      <xdr:spPr bwMode="auto">
        <a:xfrm>
          <a:off x="2105026" y="5829300"/>
          <a:ext cx="190500" cy="542925"/>
        </a:xfrm>
        <a:prstGeom prst="rect">
          <a:avLst/>
        </a:prstGeom>
        <a:noFill/>
      </xdr:spPr>
    </xdr:pic>
    <xdr:clientData/>
  </xdr:twoCellAnchor>
  <xdr:twoCellAnchor>
    <xdr:from>
      <xdr:col>7</xdr:col>
      <xdr:colOff>19050</xdr:colOff>
      <xdr:row>29</xdr:row>
      <xdr:rowOff>0</xdr:rowOff>
    </xdr:from>
    <xdr:to>
      <xdr:col>7</xdr:col>
      <xdr:colOff>304800</xdr:colOff>
      <xdr:row>30</xdr:row>
      <xdr:rowOff>57150</xdr:rowOff>
    </xdr:to>
    <xdr:pic>
      <xdr:nvPicPr>
        <xdr:cNvPr id="15" name="Picture 7"/>
        <xdr:cNvPicPr>
          <a:picLocks noChangeAspect="1" noChangeArrowheads="1"/>
        </xdr:cNvPicPr>
      </xdr:nvPicPr>
      <xdr:blipFill>
        <a:blip xmlns:r="http://schemas.openxmlformats.org/officeDocument/2006/relationships" r:embed="rId10">
          <a:clrChange>
            <a:clrFrom>
              <a:srgbClr val="FFFFFF"/>
            </a:clrFrom>
            <a:clrTo>
              <a:srgbClr val="FFFFFF">
                <a:alpha val="0"/>
              </a:srgbClr>
            </a:clrTo>
          </a:clrChange>
        </a:blip>
        <a:srcRect/>
        <a:stretch>
          <a:fillRect/>
        </a:stretch>
      </xdr:blipFill>
      <xdr:spPr bwMode="auto">
        <a:xfrm>
          <a:off x="4419600" y="6162675"/>
          <a:ext cx="285750" cy="295275"/>
        </a:xfrm>
        <a:prstGeom prst="rect">
          <a:avLst/>
        </a:prstGeom>
        <a:noFill/>
      </xdr:spPr>
    </xdr:pic>
    <xdr:clientData/>
  </xdr:twoCellAnchor>
  <xdr:twoCellAnchor>
    <xdr:from>
      <xdr:col>5</xdr:col>
      <xdr:colOff>495300</xdr:colOff>
      <xdr:row>31</xdr:row>
      <xdr:rowOff>161925</xdr:rowOff>
    </xdr:from>
    <xdr:to>
      <xdr:col>7</xdr:col>
      <xdr:colOff>476250</xdr:colOff>
      <xdr:row>33</xdr:row>
      <xdr:rowOff>47625</xdr:rowOff>
    </xdr:to>
    <xdr:pic>
      <xdr:nvPicPr>
        <xdr:cNvPr id="17" name="Picture 12"/>
        <xdr:cNvPicPr>
          <a:picLocks noChangeAspect="1" noChangeArrowheads="1"/>
        </xdr:cNvPicPr>
      </xdr:nvPicPr>
      <xdr:blipFill>
        <a:blip xmlns:r="http://schemas.openxmlformats.org/officeDocument/2006/relationships" r:embed="rId11">
          <a:clrChange>
            <a:clrFrom>
              <a:srgbClr val="FFFFFF"/>
            </a:clrFrom>
            <a:clrTo>
              <a:srgbClr val="FFFFFF">
                <a:alpha val="0"/>
              </a:srgbClr>
            </a:clrTo>
          </a:clrChange>
        </a:blip>
        <a:srcRect/>
        <a:stretch>
          <a:fillRect/>
        </a:stretch>
      </xdr:blipFill>
      <xdr:spPr bwMode="auto">
        <a:xfrm>
          <a:off x="3543300" y="6534150"/>
          <a:ext cx="1200150" cy="276225"/>
        </a:xfrm>
        <a:prstGeom prst="rect">
          <a:avLst/>
        </a:prstGeom>
        <a:solidFill>
          <a:schemeClr val="bg1"/>
        </a:solidFill>
      </xdr:spPr>
    </xdr:pic>
    <xdr:clientData/>
  </xdr:twoCellAnchor>
  <xdr:twoCellAnchor>
    <xdr:from>
      <xdr:col>5</xdr:col>
      <xdr:colOff>561975</xdr:colOff>
      <xdr:row>35</xdr:row>
      <xdr:rowOff>104775</xdr:rowOff>
    </xdr:from>
    <xdr:to>
      <xdr:col>8</xdr:col>
      <xdr:colOff>19050</xdr:colOff>
      <xdr:row>35</xdr:row>
      <xdr:rowOff>342901</xdr:rowOff>
    </xdr:to>
    <xdr:pic>
      <xdr:nvPicPr>
        <xdr:cNvPr id="18" name="Picture 13"/>
        <xdr:cNvPicPr>
          <a:picLocks noChangeAspect="1" noChangeArrowheads="1"/>
        </xdr:cNvPicPr>
      </xdr:nvPicPr>
      <xdr:blipFill>
        <a:blip xmlns:r="http://schemas.openxmlformats.org/officeDocument/2006/relationships" r:embed="rId12">
          <a:clrChange>
            <a:clrFrom>
              <a:srgbClr val="FFFFFF"/>
            </a:clrFrom>
            <a:clrTo>
              <a:srgbClr val="FFFFFF">
                <a:alpha val="0"/>
              </a:srgbClr>
            </a:clrTo>
          </a:clrChange>
        </a:blip>
        <a:srcRect/>
        <a:stretch>
          <a:fillRect/>
        </a:stretch>
      </xdr:blipFill>
      <xdr:spPr bwMode="auto">
        <a:xfrm>
          <a:off x="3800475" y="7248525"/>
          <a:ext cx="1285875" cy="238126"/>
        </a:xfrm>
        <a:prstGeom prst="rect">
          <a:avLst/>
        </a:prstGeom>
        <a:noFill/>
      </xdr:spPr>
    </xdr:pic>
    <xdr:clientData/>
  </xdr:twoCellAnchor>
  <xdr:twoCellAnchor>
    <xdr:from>
      <xdr:col>1</xdr:col>
      <xdr:colOff>104775</xdr:colOff>
      <xdr:row>40</xdr:row>
      <xdr:rowOff>104774</xdr:rowOff>
    </xdr:from>
    <xdr:to>
      <xdr:col>1</xdr:col>
      <xdr:colOff>581025</xdr:colOff>
      <xdr:row>42</xdr:row>
      <xdr:rowOff>171449</xdr:rowOff>
    </xdr:to>
    <xdr:pic>
      <xdr:nvPicPr>
        <xdr:cNvPr id="19" name="Picture 16"/>
        <xdr:cNvPicPr>
          <a:picLocks noChangeAspect="1" noChangeArrowheads="1"/>
        </xdr:cNvPicPr>
      </xdr:nvPicPr>
      <xdr:blipFill>
        <a:blip xmlns:r="http://schemas.openxmlformats.org/officeDocument/2006/relationships" r:embed="rId13">
          <a:clrChange>
            <a:clrFrom>
              <a:srgbClr val="FFFFFF"/>
            </a:clrFrom>
            <a:clrTo>
              <a:srgbClr val="FFFFFF">
                <a:alpha val="0"/>
              </a:srgbClr>
            </a:clrTo>
          </a:clrChange>
        </a:blip>
        <a:srcRect/>
        <a:stretch>
          <a:fillRect/>
        </a:stretch>
      </xdr:blipFill>
      <xdr:spPr bwMode="auto">
        <a:xfrm>
          <a:off x="714375" y="8239124"/>
          <a:ext cx="476250" cy="447675"/>
        </a:xfrm>
        <a:prstGeom prst="rect">
          <a:avLst/>
        </a:prstGeom>
        <a:noFill/>
      </xdr:spPr>
    </xdr:pic>
    <xdr:clientData/>
  </xdr:twoCellAnchor>
  <xdr:twoCellAnchor>
    <xdr:from>
      <xdr:col>4</xdr:col>
      <xdr:colOff>247650</xdr:colOff>
      <xdr:row>40</xdr:row>
      <xdr:rowOff>95249</xdr:rowOff>
    </xdr:from>
    <xdr:to>
      <xdr:col>4</xdr:col>
      <xdr:colOff>790575</xdr:colOff>
      <xdr:row>42</xdr:row>
      <xdr:rowOff>161924</xdr:rowOff>
    </xdr:to>
    <xdr:pic>
      <xdr:nvPicPr>
        <xdr:cNvPr id="20" name="Picture 17"/>
        <xdr:cNvPicPr>
          <a:picLocks noChangeAspect="1" noChangeArrowheads="1"/>
        </xdr:cNvPicPr>
      </xdr:nvPicPr>
      <xdr:blipFill>
        <a:blip xmlns:r="http://schemas.openxmlformats.org/officeDocument/2006/relationships" r:embed="rId14">
          <a:clrChange>
            <a:clrFrom>
              <a:srgbClr val="FFFFFF"/>
            </a:clrFrom>
            <a:clrTo>
              <a:srgbClr val="FFFFFF">
                <a:alpha val="0"/>
              </a:srgbClr>
            </a:clrTo>
          </a:clrChange>
        </a:blip>
        <a:srcRect/>
        <a:stretch>
          <a:fillRect/>
        </a:stretch>
      </xdr:blipFill>
      <xdr:spPr bwMode="auto">
        <a:xfrm>
          <a:off x="2686050" y="8715374"/>
          <a:ext cx="542925" cy="447675"/>
        </a:xfrm>
        <a:prstGeom prst="rect">
          <a:avLst/>
        </a:prstGeom>
        <a:noFill/>
      </xdr:spPr>
    </xdr:pic>
    <xdr:clientData/>
  </xdr:twoCellAnchor>
  <xdr:twoCellAnchor>
    <xdr:from>
      <xdr:col>0</xdr:col>
      <xdr:colOff>552450</xdr:colOff>
      <xdr:row>16</xdr:row>
      <xdr:rowOff>476250</xdr:rowOff>
    </xdr:from>
    <xdr:to>
      <xdr:col>1</xdr:col>
      <xdr:colOff>171451</xdr:colOff>
      <xdr:row>18</xdr:row>
      <xdr:rowOff>180975</xdr:rowOff>
    </xdr:to>
    <xdr:pic>
      <xdr:nvPicPr>
        <xdr:cNvPr id="21" name="Picture 14"/>
        <xdr:cNvPicPr>
          <a:picLocks noChangeAspect="1" noChangeArrowheads="1"/>
        </xdr:cNvPicPr>
      </xdr:nvPicPr>
      <xdr:blipFill>
        <a:blip xmlns:r="http://schemas.openxmlformats.org/officeDocument/2006/relationships" r:embed="rId15">
          <a:clrChange>
            <a:clrFrom>
              <a:srgbClr val="FFFFFF"/>
            </a:clrFrom>
            <a:clrTo>
              <a:srgbClr val="FFFFFF">
                <a:alpha val="0"/>
              </a:srgbClr>
            </a:clrTo>
          </a:clrChange>
        </a:blip>
        <a:srcRect/>
        <a:stretch>
          <a:fillRect/>
        </a:stretch>
      </xdr:blipFill>
      <xdr:spPr bwMode="auto">
        <a:xfrm>
          <a:off x="552450" y="3590925"/>
          <a:ext cx="228601" cy="514350"/>
        </a:xfrm>
        <a:prstGeom prst="rect">
          <a:avLst/>
        </a:prstGeom>
        <a:noFill/>
      </xdr:spPr>
    </xdr:pic>
    <xdr:clientData/>
  </xdr:twoCellAnchor>
  <xdr:twoCellAnchor>
    <xdr:from>
      <xdr:col>2</xdr:col>
      <xdr:colOff>561975</xdr:colOff>
      <xdr:row>16</xdr:row>
      <xdr:rowOff>476250</xdr:rowOff>
    </xdr:from>
    <xdr:to>
      <xdr:col>3</xdr:col>
      <xdr:colOff>146188</xdr:colOff>
      <xdr:row>18</xdr:row>
      <xdr:rowOff>125896</xdr:rowOff>
    </xdr:to>
    <xdr:pic>
      <xdr:nvPicPr>
        <xdr:cNvPr id="22" name="Picture 12"/>
        <xdr:cNvPicPr>
          <a:picLocks noChangeAspect="1" noChangeArrowheads="1"/>
        </xdr:cNvPicPr>
      </xdr:nvPicPr>
      <xdr:blipFill>
        <a:blip xmlns:r="http://schemas.openxmlformats.org/officeDocument/2006/relationships" r:embed="rId16">
          <a:clrChange>
            <a:clrFrom>
              <a:srgbClr val="FFFFFF"/>
            </a:clrFrom>
            <a:clrTo>
              <a:srgbClr val="FFFFFF">
                <a:alpha val="0"/>
              </a:srgbClr>
            </a:clrTo>
          </a:clrChange>
        </a:blip>
        <a:srcRect/>
        <a:stretch>
          <a:fillRect/>
        </a:stretch>
      </xdr:blipFill>
      <xdr:spPr bwMode="auto">
        <a:xfrm>
          <a:off x="1781175" y="3590925"/>
          <a:ext cx="193813" cy="459271"/>
        </a:xfrm>
        <a:prstGeom prst="rect">
          <a:avLst/>
        </a:prstGeom>
        <a:noFill/>
      </xdr:spPr>
    </xdr:pic>
    <xdr:clientData/>
  </xdr:twoCellAnchor>
  <xdr:twoCellAnchor>
    <xdr:from>
      <xdr:col>7</xdr:col>
      <xdr:colOff>0</xdr:colOff>
      <xdr:row>23</xdr:row>
      <xdr:rowOff>9526</xdr:rowOff>
    </xdr:from>
    <xdr:to>
      <xdr:col>8</xdr:col>
      <xdr:colOff>600075</xdr:colOff>
      <xdr:row>24</xdr:row>
      <xdr:rowOff>28576</xdr:rowOff>
    </xdr:to>
    <xdr:pic>
      <xdr:nvPicPr>
        <xdr:cNvPr id="23" name="Picture 19"/>
        <xdr:cNvPicPr>
          <a:picLocks noChangeAspect="1" noChangeArrowheads="1"/>
        </xdr:cNvPicPr>
      </xdr:nvPicPr>
      <xdr:blipFill>
        <a:blip xmlns:r="http://schemas.openxmlformats.org/officeDocument/2006/relationships" r:embed="rId17">
          <a:clrChange>
            <a:clrFrom>
              <a:srgbClr val="FFFFFF"/>
            </a:clrFrom>
            <a:clrTo>
              <a:srgbClr val="FFFFFF">
                <a:alpha val="0"/>
              </a:srgbClr>
            </a:clrTo>
          </a:clrChange>
        </a:blip>
        <a:srcRect/>
        <a:stretch>
          <a:fillRect/>
        </a:stretch>
      </xdr:blipFill>
      <xdr:spPr bwMode="auto">
        <a:xfrm>
          <a:off x="4267200" y="4810126"/>
          <a:ext cx="1209675" cy="209550"/>
        </a:xfrm>
        <a:prstGeom prst="rect">
          <a:avLst/>
        </a:prstGeom>
        <a:noFill/>
      </xdr:spPr>
    </xdr:pic>
    <xdr:clientData/>
  </xdr:twoCellAnchor>
  <xdr:twoCellAnchor>
    <xdr:from>
      <xdr:col>6</xdr:col>
      <xdr:colOff>66675</xdr:colOff>
      <xdr:row>22</xdr:row>
      <xdr:rowOff>133350</xdr:rowOff>
    </xdr:from>
    <xdr:to>
      <xdr:col>6</xdr:col>
      <xdr:colOff>180975</xdr:colOff>
      <xdr:row>24</xdr:row>
      <xdr:rowOff>76200</xdr:rowOff>
    </xdr:to>
    <xdr:pic>
      <xdr:nvPicPr>
        <xdr:cNvPr id="24" name="Picture 12"/>
        <xdr:cNvPicPr>
          <a:picLocks noChangeAspect="1" noChangeArrowheads="1"/>
        </xdr:cNvPicPr>
      </xdr:nvPicPr>
      <xdr:blipFill>
        <a:blip xmlns:r="http://schemas.openxmlformats.org/officeDocument/2006/relationships" r:embed="rId4">
          <a:clrChange>
            <a:clrFrom>
              <a:srgbClr val="FFFFFF"/>
            </a:clrFrom>
            <a:clrTo>
              <a:srgbClr val="FFFFFF">
                <a:alpha val="0"/>
              </a:srgbClr>
            </a:clrTo>
          </a:clrChange>
        </a:blip>
        <a:srcRect/>
        <a:stretch>
          <a:fillRect/>
        </a:stretch>
      </xdr:blipFill>
      <xdr:spPr bwMode="auto">
        <a:xfrm>
          <a:off x="3800475" y="4962525"/>
          <a:ext cx="114300" cy="323850"/>
        </a:xfrm>
        <a:prstGeom prst="rect">
          <a:avLst/>
        </a:prstGeom>
        <a:noFill/>
      </xdr:spPr>
    </xdr:pic>
    <xdr:clientData/>
  </xdr:twoCellAnchor>
  <xdr:twoCellAnchor>
    <xdr:from>
      <xdr:col>4</xdr:col>
      <xdr:colOff>523875</xdr:colOff>
      <xdr:row>17</xdr:row>
      <xdr:rowOff>0</xdr:rowOff>
    </xdr:from>
    <xdr:to>
      <xdr:col>6</xdr:col>
      <xdr:colOff>28575</xdr:colOff>
      <xdr:row>18</xdr:row>
      <xdr:rowOff>47625</xdr:rowOff>
    </xdr:to>
    <xdr:pic>
      <xdr:nvPicPr>
        <xdr:cNvPr id="25" name="Picture 21"/>
        <xdr:cNvPicPr>
          <a:picLocks noChangeAspect="1" noChangeArrowheads="1"/>
        </xdr:cNvPicPr>
      </xdr:nvPicPr>
      <xdr:blipFill>
        <a:blip xmlns:r="http://schemas.openxmlformats.org/officeDocument/2006/relationships" r:embed="rId18">
          <a:clrChange>
            <a:clrFrom>
              <a:srgbClr val="FFFFFF"/>
            </a:clrFrom>
            <a:clrTo>
              <a:srgbClr val="FFFFFF">
                <a:alpha val="0"/>
              </a:srgbClr>
            </a:clrTo>
          </a:clrChange>
        </a:blip>
        <a:srcRect/>
        <a:stretch>
          <a:fillRect/>
        </a:stretch>
      </xdr:blipFill>
      <xdr:spPr bwMode="auto">
        <a:xfrm>
          <a:off x="2962275" y="3676650"/>
          <a:ext cx="800100" cy="295275"/>
        </a:xfrm>
        <a:prstGeom prst="rect">
          <a:avLst/>
        </a:prstGeom>
        <a:noFill/>
      </xdr:spPr>
    </xdr:pic>
    <xdr:clientData/>
  </xdr:twoCellAnchor>
  <xdr:twoCellAnchor>
    <xdr:from>
      <xdr:col>6</xdr:col>
      <xdr:colOff>381000</xdr:colOff>
      <xdr:row>38</xdr:row>
      <xdr:rowOff>142875</xdr:rowOff>
    </xdr:from>
    <xdr:to>
      <xdr:col>7</xdr:col>
      <xdr:colOff>28575</xdr:colOff>
      <xdr:row>40</xdr:row>
      <xdr:rowOff>57150</xdr:rowOff>
    </xdr:to>
    <xdr:pic>
      <xdr:nvPicPr>
        <xdr:cNvPr id="26" name="Picture 3"/>
        <xdr:cNvPicPr>
          <a:picLocks noChangeAspect="1" noChangeArrowheads="1"/>
        </xdr:cNvPicPr>
      </xdr:nvPicPr>
      <xdr:blipFill>
        <a:blip xmlns:r="http://schemas.openxmlformats.org/officeDocument/2006/relationships" r:embed="rId6">
          <a:clrChange>
            <a:clrFrom>
              <a:srgbClr val="FFFFFF"/>
            </a:clrFrom>
            <a:clrTo>
              <a:srgbClr val="FFFFFF">
                <a:alpha val="0"/>
              </a:srgbClr>
            </a:clrTo>
          </a:clrChange>
        </a:blip>
        <a:srcRect/>
        <a:stretch>
          <a:fillRect/>
        </a:stretch>
      </xdr:blipFill>
      <xdr:spPr bwMode="auto">
        <a:xfrm>
          <a:off x="4114800" y="7886700"/>
          <a:ext cx="314325" cy="304800"/>
        </a:xfrm>
        <a:prstGeom prst="rect">
          <a:avLst/>
        </a:prstGeom>
        <a:noFill/>
      </xdr:spPr>
    </xdr:pic>
    <xdr:clientData/>
  </xdr:twoCellAnchor>
  <xdr:twoCellAnchor>
    <xdr:from>
      <xdr:col>6</xdr:col>
      <xdr:colOff>342900</xdr:colOff>
      <xdr:row>42</xdr:row>
      <xdr:rowOff>161925</xdr:rowOff>
    </xdr:from>
    <xdr:to>
      <xdr:col>6</xdr:col>
      <xdr:colOff>657225</xdr:colOff>
      <xdr:row>44</xdr:row>
      <xdr:rowOff>76200</xdr:rowOff>
    </xdr:to>
    <xdr:pic>
      <xdr:nvPicPr>
        <xdr:cNvPr id="27" name="Picture 3"/>
        <xdr:cNvPicPr>
          <a:picLocks noChangeAspect="1" noChangeArrowheads="1"/>
        </xdr:cNvPicPr>
      </xdr:nvPicPr>
      <xdr:blipFill>
        <a:blip xmlns:r="http://schemas.openxmlformats.org/officeDocument/2006/relationships" r:embed="rId6">
          <a:clrChange>
            <a:clrFrom>
              <a:srgbClr val="FFFFFF"/>
            </a:clrFrom>
            <a:clrTo>
              <a:srgbClr val="FFFFFF">
                <a:alpha val="0"/>
              </a:srgbClr>
            </a:clrTo>
          </a:clrChange>
        </a:blip>
        <a:srcRect/>
        <a:stretch>
          <a:fillRect/>
        </a:stretch>
      </xdr:blipFill>
      <xdr:spPr bwMode="auto">
        <a:xfrm>
          <a:off x="4076700" y="8677275"/>
          <a:ext cx="314325" cy="304800"/>
        </a:xfrm>
        <a:prstGeom prst="rect">
          <a:avLst/>
        </a:prstGeom>
        <a:noFill/>
      </xdr:spPr>
    </xdr:pic>
    <xdr:clientData/>
  </xdr:twoCellAnchor>
  <xdr:twoCellAnchor>
    <xdr:from>
      <xdr:col>7</xdr:col>
      <xdr:colOff>381001</xdr:colOff>
      <xdr:row>38</xdr:row>
      <xdr:rowOff>114299</xdr:rowOff>
    </xdr:from>
    <xdr:to>
      <xdr:col>8</xdr:col>
      <xdr:colOff>57151</xdr:colOff>
      <xdr:row>40</xdr:row>
      <xdr:rowOff>76200</xdr:rowOff>
    </xdr:to>
    <xdr:pic>
      <xdr:nvPicPr>
        <xdr:cNvPr id="28" name="Picture 24"/>
        <xdr:cNvPicPr>
          <a:picLocks noChangeAspect="1" noChangeArrowheads="1"/>
        </xdr:cNvPicPr>
      </xdr:nvPicPr>
      <xdr:blipFill>
        <a:blip xmlns:r="http://schemas.openxmlformats.org/officeDocument/2006/relationships" r:embed="rId19">
          <a:clrChange>
            <a:clrFrom>
              <a:srgbClr val="FFFFFF"/>
            </a:clrFrom>
            <a:clrTo>
              <a:srgbClr val="FFFFFF">
                <a:alpha val="0"/>
              </a:srgbClr>
            </a:clrTo>
          </a:clrChange>
        </a:blip>
        <a:srcRect/>
        <a:stretch>
          <a:fillRect/>
        </a:stretch>
      </xdr:blipFill>
      <xdr:spPr bwMode="auto">
        <a:xfrm>
          <a:off x="4781551" y="7858124"/>
          <a:ext cx="285750" cy="352426"/>
        </a:xfrm>
        <a:prstGeom prst="rect">
          <a:avLst/>
        </a:prstGeom>
        <a:noFill/>
      </xdr:spPr>
    </xdr:pic>
    <xdr:clientData/>
  </xdr:twoCellAnchor>
  <xdr:twoCellAnchor>
    <xdr:from>
      <xdr:col>7</xdr:col>
      <xdr:colOff>419100</xdr:colOff>
      <xdr:row>42</xdr:row>
      <xdr:rowOff>123825</xdr:rowOff>
    </xdr:from>
    <xdr:to>
      <xdr:col>8</xdr:col>
      <xdr:colOff>85725</xdr:colOff>
      <xdr:row>44</xdr:row>
      <xdr:rowOff>85726</xdr:rowOff>
    </xdr:to>
    <xdr:pic>
      <xdr:nvPicPr>
        <xdr:cNvPr id="29" name="Picture 24"/>
        <xdr:cNvPicPr>
          <a:picLocks noChangeAspect="1" noChangeArrowheads="1"/>
        </xdr:cNvPicPr>
      </xdr:nvPicPr>
      <xdr:blipFill>
        <a:blip xmlns:r="http://schemas.openxmlformats.org/officeDocument/2006/relationships" r:embed="rId19">
          <a:clrChange>
            <a:clrFrom>
              <a:srgbClr val="FFFFFF"/>
            </a:clrFrom>
            <a:clrTo>
              <a:srgbClr val="FFFFFF">
                <a:alpha val="0"/>
              </a:srgbClr>
            </a:clrTo>
          </a:clrChange>
        </a:blip>
        <a:srcRect/>
        <a:stretch>
          <a:fillRect/>
        </a:stretch>
      </xdr:blipFill>
      <xdr:spPr bwMode="auto">
        <a:xfrm>
          <a:off x="4819650" y="8639175"/>
          <a:ext cx="276225" cy="352426"/>
        </a:xfrm>
        <a:prstGeom prst="rect">
          <a:avLst/>
        </a:prstGeom>
        <a:noFill/>
      </xdr:spPr>
    </xdr:pic>
    <xdr:clientData/>
  </xdr:twoCellAnchor>
  <xdr:twoCellAnchor>
    <xdr:from>
      <xdr:col>9</xdr:col>
      <xdr:colOff>66675</xdr:colOff>
      <xdr:row>38</xdr:row>
      <xdr:rowOff>66674</xdr:rowOff>
    </xdr:from>
    <xdr:to>
      <xdr:col>9</xdr:col>
      <xdr:colOff>619125</xdr:colOff>
      <xdr:row>40</xdr:row>
      <xdr:rowOff>66674</xdr:rowOff>
    </xdr:to>
    <xdr:pic>
      <xdr:nvPicPr>
        <xdr:cNvPr id="30" name="Picture 26"/>
        <xdr:cNvPicPr>
          <a:picLocks noChangeAspect="1" noChangeArrowheads="1"/>
        </xdr:cNvPicPr>
      </xdr:nvPicPr>
      <xdr:blipFill>
        <a:blip xmlns:r="http://schemas.openxmlformats.org/officeDocument/2006/relationships" r:embed="rId20">
          <a:clrChange>
            <a:clrFrom>
              <a:srgbClr val="FFFFFF"/>
            </a:clrFrom>
            <a:clrTo>
              <a:srgbClr val="FFFFFF">
                <a:alpha val="0"/>
              </a:srgbClr>
            </a:clrTo>
          </a:clrChange>
        </a:blip>
        <a:srcRect/>
        <a:stretch>
          <a:fillRect/>
        </a:stretch>
      </xdr:blipFill>
      <xdr:spPr bwMode="auto">
        <a:xfrm>
          <a:off x="5686425" y="7810499"/>
          <a:ext cx="552450" cy="390525"/>
        </a:xfrm>
        <a:prstGeom prst="rect">
          <a:avLst/>
        </a:prstGeom>
        <a:noFill/>
      </xdr:spPr>
    </xdr:pic>
    <xdr:clientData/>
  </xdr:twoCellAnchor>
  <xdr:twoCellAnchor>
    <xdr:from>
      <xdr:col>9</xdr:col>
      <xdr:colOff>114300</xdr:colOff>
      <xdr:row>43</xdr:row>
      <xdr:rowOff>0</xdr:rowOff>
    </xdr:from>
    <xdr:to>
      <xdr:col>9</xdr:col>
      <xdr:colOff>666750</xdr:colOff>
      <xdr:row>45</xdr:row>
      <xdr:rowOff>0</xdr:rowOff>
    </xdr:to>
    <xdr:pic>
      <xdr:nvPicPr>
        <xdr:cNvPr id="31" name="Picture 26"/>
        <xdr:cNvPicPr>
          <a:picLocks noChangeAspect="1" noChangeArrowheads="1"/>
        </xdr:cNvPicPr>
      </xdr:nvPicPr>
      <xdr:blipFill>
        <a:blip xmlns:r="http://schemas.openxmlformats.org/officeDocument/2006/relationships" r:embed="rId20">
          <a:clrChange>
            <a:clrFrom>
              <a:srgbClr val="FFFFFF"/>
            </a:clrFrom>
            <a:clrTo>
              <a:srgbClr val="FFFFFF">
                <a:alpha val="0"/>
              </a:srgbClr>
            </a:clrTo>
          </a:clrChange>
        </a:blip>
        <a:srcRect/>
        <a:stretch>
          <a:fillRect/>
        </a:stretch>
      </xdr:blipFill>
      <xdr:spPr bwMode="auto">
        <a:xfrm>
          <a:off x="5734050" y="8705850"/>
          <a:ext cx="552450" cy="390525"/>
        </a:xfrm>
        <a:prstGeom prst="rect">
          <a:avLst/>
        </a:prstGeom>
        <a:noFill/>
      </xdr:spPr>
    </xdr:pic>
    <xdr:clientData/>
  </xdr:twoCellAnchor>
  <xdr:twoCellAnchor>
    <xdr:from>
      <xdr:col>1</xdr:col>
      <xdr:colOff>9525</xdr:colOff>
      <xdr:row>45</xdr:row>
      <xdr:rowOff>133350</xdr:rowOff>
    </xdr:from>
    <xdr:to>
      <xdr:col>2</xdr:col>
      <xdr:colOff>28575</xdr:colOff>
      <xdr:row>47</xdr:row>
      <xdr:rowOff>152400</xdr:rowOff>
    </xdr:to>
    <xdr:pic>
      <xdr:nvPicPr>
        <xdr:cNvPr id="32" name="Picture 23"/>
        <xdr:cNvPicPr>
          <a:picLocks noChangeAspect="1" noChangeArrowheads="1"/>
        </xdr:cNvPicPr>
      </xdr:nvPicPr>
      <xdr:blipFill>
        <a:blip xmlns:r="http://schemas.openxmlformats.org/officeDocument/2006/relationships" r:embed="rId21">
          <a:clrChange>
            <a:clrFrom>
              <a:srgbClr val="FFFFFF"/>
            </a:clrFrom>
            <a:clrTo>
              <a:srgbClr val="FFFFFF">
                <a:alpha val="0"/>
              </a:srgbClr>
            </a:clrTo>
          </a:clrChange>
        </a:blip>
        <a:srcRect l="-14545" t="28169" r="-16364" b="15493"/>
        <a:stretch>
          <a:fillRect/>
        </a:stretch>
      </xdr:blipFill>
      <xdr:spPr bwMode="auto">
        <a:xfrm>
          <a:off x="619125" y="9715500"/>
          <a:ext cx="628650" cy="400050"/>
        </a:xfrm>
        <a:prstGeom prst="rect">
          <a:avLst/>
        </a:prstGeom>
        <a:noFill/>
      </xdr:spPr>
    </xdr:pic>
    <xdr:clientData/>
  </xdr:twoCellAnchor>
  <xdr:twoCellAnchor>
    <xdr:from>
      <xdr:col>1</xdr:col>
      <xdr:colOff>590550</xdr:colOff>
      <xdr:row>45</xdr:row>
      <xdr:rowOff>57150</xdr:rowOff>
    </xdr:from>
    <xdr:to>
      <xdr:col>2</xdr:col>
      <xdr:colOff>276225</xdr:colOff>
      <xdr:row>48</xdr:row>
      <xdr:rowOff>9525</xdr:rowOff>
    </xdr:to>
    <xdr:pic>
      <xdr:nvPicPr>
        <xdr:cNvPr id="33" name="Picture 8"/>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blip>
        <a:srcRect/>
        <a:stretch>
          <a:fillRect/>
        </a:stretch>
      </xdr:blipFill>
      <xdr:spPr bwMode="auto">
        <a:xfrm>
          <a:off x="1200150" y="9639300"/>
          <a:ext cx="295275" cy="523875"/>
        </a:xfrm>
        <a:prstGeom prst="rect">
          <a:avLst/>
        </a:prstGeom>
        <a:noFill/>
      </xdr:spPr>
    </xdr:pic>
    <xdr:clientData/>
  </xdr:twoCellAnchor>
  <xdr:twoCellAnchor>
    <xdr:from>
      <xdr:col>2</xdr:col>
      <xdr:colOff>342900</xdr:colOff>
      <xdr:row>45</xdr:row>
      <xdr:rowOff>104775</xdr:rowOff>
    </xdr:from>
    <xdr:to>
      <xdr:col>3</xdr:col>
      <xdr:colOff>9525</xdr:colOff>
      <xdr:row>47</xdr:row>
      <xdr:rowOff>95250</xdr:rowOff>
    </xdr:to>
    <xdr:pic>
      <xdr:nvPicPr>
        <xdr:cNvPr id="34" name="Picture 24"/>
        <xdr:cNvPicPr>
          <a:picLocks noChangeAspect="1" noChangeArrowheads="1"/>
        </xdr:cNvPicPr>
      </xdr:nvPicPr>
      <xdr:blipFill>
        <a:blip xmlns:r="http://schemas.openxmlformats.org/officeDocument/2006/relationships" r:embed="rId19">
          <a:clrChange>
            <a:clrFrom>
              <a:srgbClr val="FFFFFF"/>
            </a:clrFrom>
            <a:clrTo>
              <a:srgbClr val="FFFFFF">
                <a:alpha val="0"/>
              </a:srgbClr>
            </a:clrTo>
          </a:clrChange>
        </a:blip>
        <a:srcRect/>
        <a:stretch>
          <a:fillRect/>
        </a:stretch>
      </xdr:blipFill>
      <xdr:spPr bwMode="auto">
        <a:xfrm>
          <a:off x="1562100" y="9201150"/>
          <a:ext cx="276225" cy="371475"/>
        </a:xfrm>
        <a:prstGeom prst="rect">
          <a:avLst/>
        </a:prstGeom>
        <a:noFill/>
      </xdr:spPr>
    </xdr:pic>
    <xdr:clientData/>
  </xdr:twoCellAnchor>
  <xdr:twoCellAnchor>
    <xdr:from>
      <xdr:col>4</xdr:col>
      <xdr:colOff>85725</xdr:colOff>
      <xdr:row>45</xdr:row>
      <xdr:rowOff>66675</xdr:rowOff>
    </xdr:from>
    <xdr:to>
      <xdr:col>4</xdr:col>
      <xdr:colOff>400050</xdr:colOff>
      <xdr:row>48</xdr:row>
      <xdr:rowOff>19050</xdr:rowOff>
    </xdr:to>
    <xdr:pic>
      <xdr:nvPicPr>
        <xdr:cNvPr id="35" name="Picture 8"/>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blip>
        <a:srcRect/>
        <a:stretch>
          <a:fillRect/>
        </a:stretch>
      </xdr:blipFill>
      <xdr:spPr bwMode="auto">
        <a:xfrm>
          <a:off x="2524125" y="9648825"/>
          <a:ext cx="314325" cy="523875"/>
        </a:xfrm>
        <a:prstGeom prst="rect">
          <a:avLst/>
        </a:prstGeom>
        <a:noFill/>
      </xdr:spPr>
    </xdr:pic>
    <xdr:clientData/>
  </xdr:twoCellAnchor>
  <xdr:twoCellAnchor>
    <xdr:from>
      <xdr:col>4</xdr:col>
      <xdr:colOff>523875</xdr:colOff>
      <xdr:row>45</xdr:row>
      <xdr:rowOff>123825</xdr:rowOff>
    </xdr:from>
    <xdr:to>
      <xdr:col>6</xdr:col>
      <xdr:colOff>600075</xdr:colOff>
      <xdr:row>47</xdr:row>
      <xdr:rowOff>57150</xdr:rowOff>
    </xdr:to>
    <xdr:pic>
      <xdr:nvPicPr>
        <xdr:cNvPr id="36" name="Picture 27"/>
        <xdr:cNvPicPr>
          <a:picLocks noChangeAspect="1" noChangeArrowheads="1"/>
        </xdr:cNvPicPr>
      </xdr:nvPicPr>
      <xdr:blipFill>
        <a:blip xmlns:r="http://schemas.openxmlformats.org/officeDocument/2006/relationships" r:embed="rId22">
          <a:clrChange>
            <a:clrFrom>
              <a:srgbClr val="FFFFFF"/>
            </a:clrFrom>
            <a:clrTo>
              <a:srgbClr val="FFFFFF">
                <a:alpha val="0"/>
              </a:srgbClr>
            </a:clrTo>
          </a:clrChange>
        </a:blip>
        <a:srcRect/>
        <a:stretch>
          <a:fillRect/>
        </a:stretch>
      </xdr:blipFill>
      <xdr:spPr bwMode="auto">
        <a:xfrm>
          <a:off x="2962275" y="9220200"/>
          <a:ext cx="1371600" cy="314325"/>
        </a:xfrm>
        <a:prstGeom prst="rect">
          <a:avLst/>
        </a:prstGeom>
        <a:noFill/>
      </xdr:spPr>
    </xdr:pic>
    <xdr:clientData/>
  </xdr:twoCellAnchor>
  <xdr:twoCellAnchor>
    <xdr:from>
      <xdr:col>6</xdr:col>
      <xdr:colOff>19050</xdr:colOff>
      <xdr:row>10</xdr:row>
      <xdr:rowOff>209549</xdr:rowOff>
    </xdr:from>
    <xdr:to>
      <xdr:col>6</xdr:col>
      <xdr:colOff>361950</xdr:colOff>
      <xdr:row>11</xdr:row>
      <xdr:rowOff>238125</xdr:rowOff>
    </xdr:to>
    <xdr:pic>
      <xdr:nvPicPr>
        <xdr:cNvPr id="2050" name="Picture 2"/>
        <xdr:cNvPicPr>
          <a:picLocks noChangeAspect="1" noChangeArrowheads="1"/>
        </xdr:cNvPicPr>
      </xdr:nvPicPr>
      <xdr:blipFill>
        <a:blip xmlns:r="http://schemas.openxmlformats.org/officeDocument/2006/relationships" r:embed="rId23">
          <a:clrChange>
            <a:clrFrom>
              <a:srgbClr val="FFFFFF"/>
            </a:clrFrom>
            <a:clrTo>
              <a:srgbClr val="FFFFFF">
                <a:alpha val="0"/>
              </a:srgbClr>
            </a:clrTo>
          </a:clrChange>
        </a:blip>
        <a:srcRect/>
        <a:stretch>
          <a:fillRect/>
        </a:stretch>
      </xdr:blipFill>
      <xdr:spPr bwMode="auto">
        <a:xfrm>
          <a:off x="3867150" y="2114549"/>
          <a:ext cx="342900" cy="266701"/>
        </a:xfrm>
        <a:prstGeom prst="rect">
          <a:avLst/>
        </a:prstGeom>
        <a:noFill/>
      </xdr:spPr>
    </xdr:pic>
    <xdr:clientData/>
  </xdr:twoCellAnchor>
  <xdr:twoCellAnchor>
    <xdr:from>
      <xdr:col>3</xdr:col>
      <xdr:colOff>504825</xdr:colOff>
      <xdr:row>29</xdr:row>
      <xdr:rowOff>38100</xdr:rowOff>
    </xdr:from>
    <xdr:to>
      <xdr:col>4</xdr:col>
      <xdr:colOff>114300</xdr:colOff>
      <xdr:row>30</xdr:row>
      <xdr:rowOff>38100</xdr:rowOff>
    </xdr:to>
    <xdr:pic>
      <xdr:nvPicPr>
        <xdr:cNvPr id="2052" name="Picture 4"/>
        <xdr:cNvPicPr>
          <a:picLocks noChangeAspect="1" noChangeArrowheads="1"/>
        </xdr:cNvPicPr>
      </xdr:nvPicPr>
      <xdr:blipFill>
        <a:blip xmlns:r="http://schemas.openxmlformats.org/officeDocument/2006/relationships" r:embed="rId24">
          <a:clrChange>
            <a:clrFrom>
              <a:srgbClr val="FFFFFF"/>
            </a:clrFrom>
            <a:clrTo>
              <a:srgbClr val="FFFFFF">
                <a:alpha val="0"/>
              </a:srgbClr>
            </a:clrTo>
          </a:clrChange>
        </a:blip>
        <a:srcRect/>
        <a:stretch>
          <a:fillRect/>
        </a:stretch>
      </xdr:blipFill>
      <xdr:spPr bwMode="auto">
        <a:xfrm>
          <a:off x="2333625" y="5981700"/>
          <a:ext cx="219075" cy="238125"/>
        </a:xfrm>
        <a:prstGeom prst="rect">
          <a:avLst/>
        </a:prstGeom>
        <a:noFill/>
      </xdr:spPr>
    </xdr:pic>
    <xdr:clientData/>
  </xdr:twoCellAnchor>
  <xdr:twoCellAnchor>
    <xdr:from>
      <xdr:col>5</xdr:col>
      <xdr:colOff>66676</xdr:colOff>
      <xdr:row>28</xdr:row>
      <xdr:rowOff>38100</xdr:rowOff>
    </xdr:from>
    <xdr:to>
      <xdr:col>5</xdr:col>
      <xdr:colOff>343180</xdr:colOff>
      <xdr:row>29</xdr:row>
      <xdr:rowOff>195791</xdr:rowOff>
    </xdr:to>
    <xdr:pic>
      <xdr:nvPicPr>
        <xdr:cNvPr id="2053" name="Picture 5"/>
        <xdr:cNvPicPr>
          <a:picLocks noChangeAspect="1" noChangeArrowheads="1"/>
        </xdr:cNvPicPr>
      </xdr:nvPicPr>
      <xdr:blipFill>
        <a:blip xmlns:r="http://schemas.openxmlformats.org/officeDocument/2006/relationships" r:embed="rId25">
          <a:clrChange>
            <a:clrFrom>
              <a:srgbClr val="FFFFFF"/>
            </a:clrFrom>
            <a:clrTo>
              <a:srgbClr val="FFFFFF">
                <a:alpha val="0"/>
              </a:srgbClr>
            </a:clrTo>
          </a:clrChange>
        </a:blip>
        <a:srcRect/>
        <a:stretch>
          <a:fillRect/>
        </a:stretch>
      </xdr:blipFill>
      <xdr:spPr bwMode="auto">
        <a:xfrm>
          <a:off x="3114676" y="5791200"/>
          <a:ext cx="276504" cy="348191"/>
        </a:xfrm>
        <a:prstGeom prst="rect">
          <a:avLst/>
        </a:prstGeom>
        <a:noFill/>
      </xdr:spPr>
    </xdr:pic>
    <xdr:clientData/>
  </xdr:twoCellAnchor>
  <xdr:twoCellAnchor>
    <xdr:from>
      <xdr:col>0</xdr:col>
      <xdr:colOff>561975</xdr:colOff>
      <xdr:row>31</xdr:row>
      <xdr:rowOff>171450</xdr:rowOff>
    </xdr:from>
    <xdr:to>
      <xdr:col>3</xdr:col>
      <xdr:colOff>590551</xdr:colOff>
      <xdr:row>33</xdr:row>
      <xdr:rowOff>57150</xdr:rowOff>
    </xdr:to>
    <xdr:pic>
      <xdr:nvPicPr>
        <xdr:cNvPr id="2054" name="Picture 6"/>
        <xdr:cNvPicPr>
          <a:picLocks noChangeAspect="1" noChangeArrowheads="1"/>
        </xdr:cNvPicPr>
      </xdr:nvPicPr>
      <xdr:blipFill>
        <a:blip xmlns:r="http://schemas.openxmlformats.org/officeDocument/2006/relationships" r:embed="rId26">
          <a:clrChange>
            <a:clrFrom>
              <a:srgbClr val="FFFFFF"/>
            </a:clrFrom>
            <a:clrTo>
              <a:srgbClr val="FFFFFF">
                <a:alpha val="0"/>
              </a:srgbClr>
            </a:clrTo>
          </a:clrChange>
        </a:blip>
        <a:srcRect/>
        <a:stretch>
          <a:fillRect/>
        </a:stretch>
      </xdr:blipFill>
      <xdr:spPr bwMode="auto">
        <a:xfrm>
          <a:off x="561975" y="6543675"/>
          <a:ext cx="1857376" cy="276225"/>
        </a:xfrm>
        <a:prstGeom prst="rect">
          <a:avLst/>
        </a:prstGeom>
        <a:solidFill>
          <a:schemeClr val="bg1"/>
        </a:solidFill>
      </xdr:spPr>
    </xdr:pic>
    <xdr:clientData/>
  </xdr:twoCellAnchor>
  <xdr:twoCellAnchor>
    <xdr:from>
      <xdr:col>1</xdr:col>
      <xdr:colOff>238126</xdr:colOff>
      <xdr:row>34</xdr:row>
      <xdr:rowOff>66676</xdr:rowOff>
    </xdr:from>
    <xdr:to>
      <xdr:col>1</xdr:col>
      <xdr:colOff>600076</xdr:colOff>
      <xdr:row>36</xdr:row>
      <xdr:rowOff>57151</xdr:rowOff>
    </xdr:to>
    <xdr:pic>
      <xdr:nvPicPr>
        <xdr:cNvPr id="2055" name="Picture 7"/>
        <xdr:cNvPicPr>
          <a:picLocks noChangeAspect="1" noChangeArrowheads="1"/>
        </xdr:cNvPicPr>
      </xdr:nvPicPr>
      <xdr:blipFill>
        <a:blip xmlns:r="http://schemas.openxmlformats.org/officeDocument/2006/relationships" r:embed="rId27">
          <a:clrChange>
            <a:clrFrom>
              <a:srgbClr val="FFFFFF"/>
            </a:clrFrom>
            <a:clrTo>
              <a:srgbClr val="FFFFFF">
                <a:alpha val="0"/>
              </a:srgbClr>
            </a:clrTo>
          </a:clrChange>
        </a:blip>
        <a:srcRect/>
        <a:stretch>
          <a:fillRect/>
        </a:stretch>
      </xdr:blipFill>
      <xdr:spPr bwMode="auto">
        <a:xfrm>
          <a:off x="847726" y="7019926"/>
          <a:ext cx="361950" cy="628650"/>
        </a:xfrm>
        <a:prstGeom prst="rect">
          <a:avLst/>
        </a:prstGeom>
        <a:noFill/>
      </xdr:spPr>
    </xdr:pic>
    <xdr:clientData/>
  </xdr:twoCellAnchor>
  <xdr:twoCellAnchor>
    <xdr:from>
      <xdr:col>2</xdr:col>
      <xdr:colOff>561975</xdr:colOff>
      <xdr:row>35</xdr:row>
      <xdr:rowOff>19052</xdr:rowOff>
    </xdr:from>
    <xdr:to>
      <xdr:col>4</xdr:col>
      <xdr:colOff>66675</xdr:colOff>
      <xdr:row>36</xdr:row>
      <xdr:rowOff>304800</xdr:rowOff>
    </xdr:to>
    <xdr:pic>
      <xdr:nvPicPr>
        <xdr:cNvPr id="2058" name="Picture 10"/>
        <xdr:cNvPicPr>
          <a:picLocks noChangeAspect="1" noChangeArrowheads="1"/>
        </xdr:cNvPicPr>
      </xdr:nvPicPr>
      <xdr:blipFill>
        <a:blip xmlns:r="http://schemas.openxmlformats.org/officeDocument/2006/relationships" r:embed="rId28">
          <a:clrChange>
            <a:clrFrom>
              <a:srgbClr val="FFFFFF"/>
            </a:clrFrom>
            <a:clrTo>
              <a:srgbClr val="FFFFFF">
                <a:alpha val="0"/>
              </a:srgbClr>
            </a:clrTo>
          </a:clrChange>
        </a:blip>
        <a:srcRect/>
        <a:stretch>
          <a:fillRect/>
        </a:stretch>
      </xdr:blipFill>
      <xdr:spPr bwMode="auto">
        <a:xfrm>
          <a:off x="1781175" y="7162802"/>
          <a:ext cx="723900" cy="733423"/>
        </a:xfrm>
        <a:prstGeom prst="rect">
          <a:avLst/>
        </a:prstGeom>
        <a:noFill/>
      </xdr:spPr>
    </xdr:pic>
    <xdr:clientData/>
  </xdr:twoCellAnchor>
  <xdr:twoCellAnchor>
    <xdr:from>
      <xdr:col>5</xdr:col>
      <xdr:colOff>76200</xdr:colOff>
      <xdr:row>34</xdr:row>
      <xdr:rowOff>142875</xdr:rowOff>
    </xdr:from>
    <xdr:to>
      <xdr:col>5</xdr:col>
      <xdr:colOff>381000</xdr:colOff>
      <xdr:row>36</xdr:row>
      <xdr:rowOff>95249</xdr:rowOff>
    </xdr:to>
    <xdr:pic>
      <xdr:nvPicPr>
        <xdr:cNvPr id="47" name="Picture 8"/>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blip>
        <a:srcRect/>
        <a:stretch>
          <a:fillRect/>
        </a:stretch>
      </xdr:blipFill>
      <xdr:spPr bwMode="auto">
        <a:xfrm>
          <a:off x="3314700" y="7096125"/>
          <a:ext cx="304800" cy="590549"/>
        </a:xfrm>
        <a:prstGeom prst="rect">
          <a:avLst/>
        </a:prstGeom>
        <a:noFill/>
      </xdr:spPr>
    </xdr:pic>
    <xdr:clientData/>
  </xdr:twoCellAnchor>
  <xdr:twoCellAnchor>
    <xdr:from>
      <xdr:col>5</xdr:col>
      <xdr:colOff>552451</xdr:colOff>
      <xdr:row>36</xdr:row>
      <xdr:rowOff>104775</xdr:rowOff>
    </xdr:from>
    <xdr:to>
      <xdr:col>8</xdr:col>
      <xdr:colOff>9525</xdr:colOff>
      <xdr:row>36</xdr:row>
      <xdr:rowOff>295275</xdr:rowOff>
    </xdr:to>
    <xdr:pic>
      <xdr:nvPicPr>
        <xdr:cNvPr id="2061" name="Picture 13"/>
        <xdr:cNvPicPr>
          <a:picLocks noChangeAspect="1" noChangeArrowheads="1"/>
        </xdr:cNvPicPr>
      </xdr:nvPicPr>
      <xdr:blipFill>
        <a:blip xmlns:r="http://schemas.openxmlformats.org/officeDocument/2006/relationships" r:embed="rId29">
          <a:clrChange>
            <a:clrFrom>
              <a:srgbClr val="FFFFFF"/>
            </a:clrFrom>
            <a:clrTo>
              <a:srgbClr val="FFFFFF">
                <a:alpha val="0"/>
              </a:srgbClr>
            </a:clrTo>
          </a:clrChange>
        </a:blip>
        <a:srcRect/>
        <a:stretch>
          <a:fillRect/>
        </a:stretch>
      </xdr:blipFill>
      <xdr:spPr bwMode="auto">
        <a:xfrm>
          <a:off x="3790951" y="7696200"/>
          <a:ext cx="1285874" cy="190500"/>
        </a:xfrm>
        <a:prstGeom prst="rect">
          <a:avLst/>
        </a:prstGeom>
        <a:noFill/>
      </xdr:spPr>
    </xdr:pic>
    <xdr:clientData/>
  </xdr:twoCellAnchor>
  <xdr:twoCellAnchor>
    <xdr:from>
      <xdr:col>0</xdr:col>
      <xdr:colOff>600076</xdr:colOff>
      <xdr:row>50</xdr:row>
      <xdr:rowOff>95249</xdr:rowOff>
    </xdr:from>
    <xdr:to>
      <xdr:col>2</xdr:col>
      <xdr:colOff>200026</xdr:colOff>
      <xdr:row>52</xdr:row>
      <xdr:rowOff>114300</xdr:rowOff>
    </xdr:to>
    <xdr:pic>
      <xdr:nvPicPr>
        <xdr:cNvPr id="2063" name="Picture 15"/>
        <xdr:cNvPicPr>
          <a:picLocks noChangeAspect="1" noChangeArrowheads="1"/>
        </xdr:cNvPicPr>
      </xdr:nvPicPr>
      <xdr:blipFill>
        <a:blip xmlns:r="http://schemas.openxmlformats.org/officeDocument/2006/relationships" r:embed="rId30">
          <a:clrChange>
            <a:clrFrom>
              <a:srgbClr val="FFFFFF"/>
            </a:clrFrom>
            <a:clrTo>
              <a:srgbClr val="FFFFFF">
                <a:alpha val="0"/>
              </a:srgbClr>
            </a:clrTo>
          </a:clrChange>
        </a:blip>
        <a:srcRect/>
        <a:stretch>
          <a:fillRect/>
        </a:stretch>
      </xdr:blipFill>
      <xdr:spPr bwMode="auto">
        <a:xfrm>
          <a:off x="600076" y="11201399"/>
          <a:ext cx="819150" cy="400051"/>
        </a:xfrm>
        <a:prstGeom prst="rect">
          <a:avLst/>
        </a:prstGeom>
        <a:noFill/>
      </xdr:spPr>
    </xdr:pic>
    <xdr:clientData/>
  </xdr:twoCellAnchor>
  <xdr:twoCellAnchor>
    <xdr:from>
      <xdr:col>0</xdr:col>
      <xdr:colOff>552450</xdr:colOff>
      <xdr:row>53</xdr:row>
      <xdr:rowOff>104775</xdr:rowOff>
    </xdr:from>
    <xdr:to>
      <xdr:col>3</xdr:col>
      <xdr:colOff>600075</xdr:colOff>
      <xdr:row>56</xdr:row>
      <xdr:rowOff>161925</xdr:rowOff>
    </xdr:to>
    <xdr:pic>
      <xdr:nvPicPr>
        <xdr:cNvPr id="2066" name="Picture 18"/>
        <xdr:cNvPicPr>
          <a:picLocks noChangeAspect="1" noChangeArrowheads="1"/>
        </xdr:cNvPicPr>
      </xdr:nvPicPr>
      <xdr:blipFill>
        <a:blip xmlns:r="http://schemas.openxmlformats.org/officeDocument/2006/relationships" r:embed="rId31">
          <a:clrChange>
            <a:clrFrom>
              <a:srgbClr val="FFFFFF"/>
            </a:clrFrom>
            <a:clrTo>
              <a:srgbClr val="FFFFFF">
                <a:alpha val="0"/>
              </a:srgbClr>
            </a:clrTo>
          </a:clrChange>
        </a:blip>
        <a:srcRect/>
        <a:stretch>
          <a:fillRect/>
        </a:stretch>
      </xdr:blipFill>
      <xdr:spPr bwMode="auto">
        <a:xfrm>
          <a:off x="552450" y="11782425"/>
          <a:ext cx="1876425" cy="628650"/>
        </a:xfrm>
        <a:prstGeom prst="rect">
          <a:avLst/>
        </a:prstGeom>
        <a:noFill/>
      </xdr:spPr>
    </xdr:pic>
    <xdr:clientData/>
  </xdr:twoCellAnchor>
  <xdr:twoCellAnchor>
    <xdr:from>
      <xdr:col>5</xdr:col>
      <xdr:colOff>9525</xdr:colOff>
      <xdr:row>53</xdr:row>
      <xdr:rowOff>190499</xdr:rowOff>
    </xdr:from>
    <xdr:to>
      <xdr:col>5</xdr:col>
      <xdr:colOff>590550</xdr:colOff>
      <xdr:row>55</xdr:row>
      <xdr:rowOff>76200</xdr:rowOff>
    </xdr:to>
    <xdr:pic>
      <xdr:nvPicPr>
        <xdr:cNvPr id="2067" name="Picture 19"/>
        <xdr:cNvPicPr>
          <a:picLocks noChangeAspect="1" noChangeArrowheads="1"/>
        </xdr:cNvPicPr>
      </xdr:nvPicPr>
      <xdr:blipFill>
        <a:blip xmlns:r="http://schemas.openxmlformats.org/officeDocument/2006/relationships" r:embed="rId32">
          <a:clrChange>
            <a:clrFrom>
              <a:srgbClr val="FFFFFF"/>
            </a:clrFrom>
            <a:clrTo>
              <a:srgbClr val="FFFFFF">
                <a:alpha val="0"/>
              </a:srgbClr>
            </a:clrTo>
          </a:clrChange>
        </a:blip>
        <a:srcRect/>
        <a:stretch>
          <a:fillRect/>
        </a:stretch>
      </xdr:blipFill>
      <xdr:spPr bwMode="auto">
        <a:xfrm>
          <a:off x="3248025" y="11868149"/>
          <a:ext cx="581025" cy="266701"/>
        </a:xfrm>
        <a:prstGeom prst="rect">
          <a:avLst/>
        </a:prstGeom>
        <a:noFill/>
      </xdr:spPr>
    </xdr:pic>
    <xdr:clientData/>
  </xdr:twoCellAnchor>
  <xdr:twoCellAnchor>
    <xdr:from>
      <xdr:col>0</xdr:col>
      <xdr:colOff>552449</xdr:colOff>
      <xdr:row>28</xdr:row>
      <xdr:rowOff>180975</xdr:rowOff>
    </xdr:from>
    <xdr:to>
      <xdr:col>2</xdr:col>
      <xdr:colOff>9524</xdr:colOff>
      <xdr:row>30</xdr:row>
      <xdr:rowOff>57150</xdr:rowOff>
    </xdr:to>
    <xdr:pic>
      <xdr:nvPicPr>
        <xdr:cNvPr id="2068" name="Picture 20"/>
        <xdr:cNvPicPr>
          <a:picLocks noChangeAspect="1" noChangeArrowheads="1"/>
        </xdr:cNvPicPr>
      </xdr:nvPicPr>
      <xdr:blipFill>
        <a:blip xmlns:r="http://schemas.openxmlformats.org/officeDocument/2006/relationships" r:embed="rId33">
          <a:clrChange>
            <a:clrFrom>
              <a:srgbClr val="FFFFFF"/>
            </a:clrFrom>
            <a:clrTo>
              <a:srgbClr val="FFFFFF">
                <a:alpha val="0"/>
              </a:srgbClr>
            </a:clrTo>
          </a:clrChange>
        </a:blip>
        <a:srcRect/>
        <a:stretch>
          <a:fillRect/>
        </a:stretch>
      </xdr:blipFill>
      <xdr:spPr bwMode="auto">
        <a:xfrm>
          <a:off x="552449" y="5934075"/>
          <a:ext cx="676275" cy="304800"/>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xdr:from>
      <xdr:col>4</xdr:col>
      <xdr:colOff>247650</xdr:colOff>
      <xdr:row>10</xdr:row>
      <xdr:rowOff>161926</xdr:rowOff>
    </xdr:from>
    <xdr:to>
      <xdr:col>4</xdr:col>
      <xdr:colOff>647700</xdr:colOff>
      <xdr:row>12</xdr:row>
      <xdr:rowOff>171451</xdr:rowOff>
    </xdr:to>
    <xdr:pic>
      <xdr:nvPicPr>
        <xdr:cNvPr id="2" name="Picture 1"/>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2686050" y="2447926"/>
          <a:ext cx="400050" cy="285750"/>
        </a:xfrm>
        <a:prstGeom prst="rect">
          <a:avLst/>
        </a:prstGeom>
        <a:noFill/>
      </xdr:spPr>
    </xdr:pic>
    <xdr:clientData/>
  </xdr:twoCellAnchor>
  <xdr:twoCellAnchor>
    <xdr:from>
      <xdr:col>6</xdr:col>
      <xdr:colOff>1</xdr:colOff>
      <xdr:row>10</xdr:row>
      <xdr:rowOff>133351</xdr:rowOff>
    </xdr:from>
    <xdr:to>
      <xdr:col>7</xdr:col>
      <xdr:colOff>590551</xdr:colOff>
      <xdr:row>12</xdr:row>
      <xdr:rowOff>114300</xdr:rowOff>
    </xdr:to>
    <xdr:pic>
      <xdr:nvPicPr>
        <xdr:cNvPr id="3" name="Picture 4"/>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blip>
        <a:srcRect/>
        <a:stretch>
          <a:fillRect/>
        </a:stretch>
      </xdr:blipFill>
      <xdr:spPr bwMode="auto">
        <a:xfrm>
          <a:off x="3657601" y="2038351"/>
          <a:ext cx="1200150" cy="361949"/>
        </a:xfrm>
        <a:prstGeom prst="rect">
          <a:avLst/>
        </a:prstGeom>
        <a:noFill/>
      </xdr:spPr>
    </xdr:pic>
    <xdr:clientData/>
  </xdr:twoCellAnchor>
  <xdr:twoCellAnchor>
    <xdr:from>
      <xdr:col>0</xdr:col>
      <xdr:colOff>552450</xdr:colOff>
      <xdr:row>16</xdr:row>
      <xdr:rowOff>114300</xdr:rowOff>
    </xdr:from>
    <xdr:to>
      <xdr:col>1</xdr:col>
      <xdr:colOff>171451</xdr:colOff>
      <xdr:row>18</xdr:row>
      <xdr:rowOff>104775</xdr:rowOff>
    </xdr:to>
    <xdr:pic>
      <xdr:nvPicPr>
        <xdr:cNvPr id="4" name="Picture 14"/>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blip>
        <a:srcRect/>
        <a:stretch>
          <a:fillRect/>
        </a:stretch>
      </xdr:blipFill>
      <xdr:spPr bwMode="auto">
        <a:xfrm>
          <a:off x="552450" y="3228975"/>
          <a:ext cx="228601" cy="447675"/>
        </a:xfrm>
        <a:prstGeom prst="rect">
          <a:avLst/>
        </a:prstGeom>
        <a:noFill/>
      </xdr:spPr>
    </xdr:pic>
    <xdr:clientData/>
  </xdr:twoCellAnchor>
  <xdr:twoCellAnchor>
    <xdr:from>
      <xdr:col>2</xdr:col>
      <xdr:colOff>561975</xdr:colOff>
      <xdr:row>16</xdr:row>
      <xdr:rowOff>161925</xdr:rowOff>
    </xdr:from>
    <xdr:to>
      <xdr:col>3</xdr:col>
      <xdr:colOff>146188</xdr:colOff>
      <xdr:row>18</xdr:row>
      <xdr:rowOff>97321</xdr:rowOff>
    </xdr:to>
    <xdr:pic>
      <xdr:nvPicPr>
        <xdr:cNvPr id="5" name="Picture 12"/>
        <xdr:cNvPicPr>
          <a:picLocks noChangeAspect="1" noChangeArrowheads="1"/>
        </xdr:cNvPicPr>
      </xdr:nvPicPr>
      <xdr:blipFill>
        <a:blip xmlns:r="http://schemas.openxmlformats.org/officeDocument/2006/relationships" r:embed="rId4">
          <a:clrChange>
            <a:clrFrom>
              <a:srgbClr val="FFFFFF"/>
            </a:clrFrom>
            <a:clrTo>
              <a:srgbClr val="FFFFFF">
                <a:alpha val="0"/>
              </a:srgbClr>
            </a:clrTo>
          </a:clrChange>
        </a:blip>
        <a:srcRect/>
        <a:stretch>
          <a:fillRect/>
        </a:stretch>
      </xdr:blipFill>
      <xdr:spPr bwMode="auto">
        <a:xfrm>
          <a:off x="1781175" y="3276600"/>
          <a:ext cx="193813" cy="392596"/>
        </a:xfrm>
        <a:prstGeom prst="rect">
          <a:avLst/>
        </a:prstGeom>
        <a:noFill/>
      </xdr:spPr>
    </xdr:pic>
    <xdr:clientData/>
  </xdr:twoCellAnchor>
  <xdr:twoCellAnchor>
    <xdr:from>
      <xdr:col>4</xdr:col>
      <xdr:colOff>600075</xdr:colOff>
      <xdr:row>16</xdr:row>
      <xdr:rowOff>171450</xdr:rowOff>
    </xdr:from>
    <xdr:to>
      <xdr:col>5</xdr:col>
      <xdr:colOff>600075</xdr:colOff>
      <xdr:row>18</xdr:row>
      <xdr:rowOff>28575</xdr:rowOff>
    </xdr:to>
    <xdr:pic>
      <xdr:nvPicPr>
        <xdr:cNvPr id="6" name="Picture 21"/>
        <xdr:cNvPicPr>
          <a:picLocks noChangeAspect="1" noChangeArrowheads="1"/>
        </xdr:cNvPicPr>
      </xdr:nvPicPr>
      <xdr:blipFill>
        <a:blip xmlns:r="http://schemas.openxmlformats.org/officeDocument/2006/relationships" r:embed="rId5">
          <a:clrChange>
            <a:clrFrom>
              <a:srgbClr val="FFFFFF"/>
            </a:clrFrom>
            <a:clrTo>
              <a:srgbClr val="FFFFFF">
                <a:alpha val="0"/>
              </a:srgbClr>
            </a:clrTo>
          </a:clrChange>
        </a:blip>
        <a:srcRect/>
        <a:stretch>
          <a:fillRect/>
        </a:stretch>
      </xdr:blipFill>
      <xdr:spPr bwMode="auto">
        <a:xfrm>
          <a:off x="3038475" y="3286125"/>
          <a:ext cx="609600" cy="314325"/>
        </a:xfrm>
        <a:prstGeom prst="rect">
          <a:avLst/>
        </a:prstGeom>
        <a:noFill/>
      </xdr:spPr>
    </xdr:pic>
    <xdr:clientData/>
  </xdr:twoCellAnchor>
  <xdr:twoCellAnchor>
    <xdr:from>
      <xdr:col>7</xdr:col>
      <xdr:colOff>28575</xdr:colOff>
      <xdr:row>16</xdr:row>
      <xdr:rowOff>161925</xdr:rowOff>
    </xdr:from>
    <xdr:to>
      <xdr:col>7</xdr:col>
      <xdr:colOff>285750</xdr:colOff>
      <xdr:row>18</xdr:row>
      <xdr:rowOff>57150</xdr:rowOff>
    </xdr:to>
    <xdr:pic>
      <xdr:nvPicPr>
        <xdr:cNvPr id="7" name="Picture 8"/>
        <xdr:cNvPicPr>
          <a:picLocks noChangeAspect="1" noChangeArrowheads="1"/>
        </xdr:cNvPicPr>
      </xdr:nvPicPr>
      <xdr:blipFill>
        <a:blip xmlns:r="http://schemas.openxmlformats.org/officeDocument/2006/relationships" r:embed="rId6">
          <a:clrChange>
            <a:clrFrom>
              <a:srgbClr val="FFFFFF"/>
            </a:clrFrom>
            <a:clrTo>
              <a:srgbClr val="FFFFFF">
                <a:alpha val="0"/>
              </a:srgbClr>
            </a:clrTo>
          </a:clrChange>
        </a:blip>
        <a:srcRect/>
        <a:stretch>
          <a:fillRect/>
        </a:stretch>
      </xdr:blipFill>
      <xdr:spPr bwMode="auto">
        <a:xfrm>
          <a:off x="4295775" y="3276600"/>
          <a:ext cx="257175" cy="352425"/>
        </a:xfrm>
        <a:prstGeom prst="rect">
          <a:avLst/>
        </a:prstGeom>
        <a:noFill/>
      </xdr:spPr>
    </xdr:pic>
    <xdr:clientData/>
  </xdr:twoCellAnchor>
  <xdr:twoCellAnchor>
    <xdr:from>
      <xdr:col>7</xdr:col>
      <xdr:colOff>361950</xdr:colOff>
      <xdr:row>16</xdr:row>
      <xdr:rowOff>133350</xdr:rowOff>
    </xdr:from>
    <xdr:to>
      <xdr:col>7</xdr:col>
      <xdr:colOff>581025</xdr:colOff>
      <xdr:row>18</xdr:row>
      <xdr:rowOff>85725</xdr:rowOff>
    </xdr:to>
    <xdr:pic>
      <xdr:nvPicPr>
        <xdr:cNvPr id="8" name="Picture 3"/>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4629150" y="3248025"/>
          <a:ext cx="219075" cy="409575"/>
        </a:xfrm>
        <a:prstGeom prst="rect">
          <a:avLst/>
        </a:prstGeom>
        <a:noFill/>
      </xdr:spPr>
    </xdr:pic>
    <xdr:clientData/>
  </xdr:twoCellAnchor>
  <xdr:twoCellAnchor>
    <xdr:from>
      <xdr:col>1</xdr:col>
      <xdr:colOff>104775</xdr:colOff>
      <xdr:row>22</xdr:row>
      <xdr:rowOff>104774</xdr:rowOff>
    </xdr:from>
    <xdr:to>
      <xdr:col>1</xdr:col>
      <xdr:colOff>581025</xdr:colOff>
      <xdr:row>24</xdr:row>
      <xdr:rowOff>171449</xdr:rowOff>
    </xdr:to>
    <xdr:pic>
      <xdr:nvPicPr>
        <xdr:cNvPr id="9" name="Picture 16"/>
        <xdr:cNvPicPr>
          <a:picLocks noChangeAspect="1" noChangeArrowheads="1"/>
        </xdr:cNvPicPr>
      </xdr:nvPicPr>
      <xdr:blipFill>
        <a:blip xmlns:r="http://schemas.openxmlformats.org/officeDocument/2006/relationships" r:embed="rId8">
          <a:clrChange>
            <a:clrFrom>
              <a:srgbClr val="FFFFFF"/>
            </a:clrFrom>
            <a:clrTo>
              <a:srgbClr val="FFFFFF">
                <a:alpha val="0"/>
              </a:srgbClr>
            </a:clrTo>
          </a:clrChange>
        </a:blip>
        <a:srcRect/>
        <a:stretch>
          <a:fillRect/>
        </a:stretch>
      </xdr:blipFill>
      <xdr:spPr bwMode="auto">
        <a:xfrm>
          <a:off x="714375" y="8620124"/>
          <a:ext cx="476250" cy="447675"/>
        </a:xfrm>
        <a:prstGeom prst="rect">
          <a:avLst/>
        </a:prstGeom>
        <a:noFill/>
      </xdr:spPr>
    </xdr:pic>
    <xdr:clientData/>
  </xdr:twoCellAnchor>
  <xdr:twoCellAnchor>
    <xdr:from>
      <xdr:col>4</xdr:col>
      <xdr:colOff>76200</xdr:colOff>
      <xdr:row>22</xdr:row>
      <xdr:rowOff>95249</xdr:rowOff>
    </xdr:from>
    <xdr:to>
      <xdr:col>4</xdr:col>
      <xdr:colOff>619125</xdr:colOff>
      <xdr:row>24</xdr:row>
      <xdr:rowOff>161924</xdr:rowOff>
    </xdr:to>
    <xdr:pic>
      <xdr:nvPicPr>
        <xdr:cNvPr id="10" name="Picture 17"/>
        <xdr:cNvPicPr>
          <a:picLocks noChangeAspect="1" noChangeArrowheads="1"/>
        </xdr:cNvPicPr>
      </xdr:nvPicPr>
      <xdr:blipFill>
        <a:blip xmlns:r="http://schemas.openxmlformats.org/officeDocument/2006/relationships" r:embed="rId9">
          <a:clrChange>
            <a:clrFrom>
              <a:srgbClr val="FFFFFF"/>
            </a:clrFrom>
            <a:clrTo>
              <a:srgbClr val="FFFFFF">
                <a:alpha val="0"/>
              </a:srgbClr>
            </a:clrTo>
          </a:clrChange>
        </a:blip>
        <a:srcRect/>
        <a:stretch>
          <a:fillRect/>
        </a:stretch>
      </xdr:blipFill>
      <xdr:spPr bwMode="auto">
        <a:xfrm>
          <a:off x="2514600" y="8610599"/>
          <a:ext cx="542925" cy="447675"/>
        </a:xfrm>
        <a:prstGeom prst="rect">
          <a:avLst/>
        </a:prstGeom>
        <a:noFill/>
      </xdr:spPr>
    </xdr:pic>
    <xdr:clientData/>
  </xdr:twoCellAnchor>
  <xdr:twoCellAnchor>
    <xdr:from>
      <xdr:col>6</xdr:col>
      <xdr:colOff>381000</xdr:colOff>
      <xdr:row>20</xdr:row>
      <xdr:rowOff>142875</xdr:rowOff>
    </xdr:from>
    <xdr:to>
      <xdr:col>7</xdr:col>
      <xdr:colOff>28575</xdr:colOff>
      <xdr:row>22</xdr:row>
      <xdr:rowOff>57150</xdr:rowOff>
    </xdr:to>
    <xdr:pic>
      <xdr:nvPicPr>
        <xdr:cNvPr id="11" name="Picture 3"/>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4114800" y="8267700"/>
          <a:ext cx="314325" cy="304800"/>
        </a:xfrm>
        <a:prstGeom prst="rect">
          <a:avLst/>
        </a:prstGeom>
        <a:noFill/>
      </xdr:spPr>
    </xdr:pic>
    <xdr:clientData/>
  </xdr:twoCellAnchor>
  <xdr:twoCellAnchor>
    <xdr:from>
      <xdr:col>6</xdr:col>
      <xdr:colOff>342900</xdr:colOff>
      <xdr:row>24</xdr:row>
      <xdr:rowOff>161925</xdr:rowOff>
    </xdr:from>
    <xdr:to>
      <xdr:col>6</xdr:col>
      <xdr:colOff>657225</xdr:colOff>
      <xdr:row>26</xdr:row>
      <xdr:rowOff>76200</xdr:rowOff>
    </xdr:to>
    <xdr:pic>
      <xdr:nvPicPr>
        <xdr:cNvPr id="12" name="Picture 3"/>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4076700" y="9058275"/>
          <a:ext cx="314325" cy="304800"/>
        </a:xfrm>
        <a:prstGeom prst="rect">
          <a:avLst/>
        </a:prstGeom>
        <a:noFill/>
      </xdr:spPr>
    </xdr:pic>
    <xdr:clientData/>
  </xdr:twoCellAnchor>
  <xdr:twoCellAnchor>
    <xdr:from>
      <xdr:col>7</xdr:col>
      <xdr:colOff>381001</xdr:colOff>
      <xdr:row>20</xdr:row>
      <xdr:rowOff>114299</xdr:rowOff>
    </xdr:from>
    <xdr:to>
      <xdr:col>8</xdr:col>
      <xdr:colOff>57151</xdr:colOff>
      <xdr:row>22</xdr:row>
      <xdr:rowOff>76200</xdr:rowOff>
    </xdr:to>
    <xdr:pic>
      <xdr:nvPicPr>
        <xdr:cNvPr id="13" name="Picture 24"/>
        <xdr:cNvPicPr>
          <a:picLocks noChangeAspect="1" noChangeArrowheads="1"/>
        </xdr:cNvPicPr>
      </xdr:nvPicPr>
      <xdr:blipFill>
        <a:blip xmlns:r="http://schemas.openxmlformats.org/officeDocument/2006/relationships" r:embed="rId10">
          <a:clrChange>
            <a:clrFrom>
              <a:srgbClr val="FFFFFF"/>
            </a:clrFrom>
            <a:clrTo>
              <a:srgbClr val="FFFFFF">
                <a:alpha val="0"/>
              </a:srgbClr>
            </a:clrTo>
          </a:clrChange>
        </a:blip>
        <a:srcRect/>
        <a:stretch>
          <a:fillRect/>
        </a:stretch>
      </xdr:blipFill>
      <xdr:spPr bwMode="auto">
        <a:xfrm>
          <a:off x="4781551" y="8239124"/>
          <a:ext cx="285750" cy="352426"/>
        </a:xfrm>
        <a:prstGeom prst="rect">
          <a:avLst/>
        </a:prstGeom>
        <a:noFill/>
      </xdr:spPr>
    </xdr:pic>
    <xdr:clientData/>
  </xdr:twoCellAnchor>
  <xdr:twoCellAnchor>
    <xdr:from>
      <xdr:col>7</xdr:col>
      <xdr:colOff>419100</xdr:colOff>
      <xdr:row>24</xdr:row>
      <xdr:rowOff>123825</xdr:rowOff>
    </xdr:from>
    <xdr:to>
      <xdr:col>8</xdr:col>
      <xdr:colOff>85725</xdr:colOff>
      <xdr:row>26</xdr:row>
      <xdr:rowOff>85726</xdr:rowOff>
    </xdr:to>
    <xdr:pic>
      <xdr:nvPicPr>
        <xdr:cNvPr id="14" name="Picture 24"/>
        <xdr:cNvPicPr>
          <a:picLocks noChangeAspect="1" noChangeArrowheads="1"/>
        </xdr:cNvPicPr>
      </xdr:nvPicPr>
      <xdr:blipFill>
        <a:blip xmlns:r="http://schemas.openxmlformats.org/officeDocument/2006/relationships" r:embed="rId10">
          <a:clrChange>
            <a:clrFrom>
              <a:srgbClr val="FFFFFF"/>
            </a:clrFrom>
            <a:clrTo>
              <a:srgbClr val="FFFFFF">
                <a:alpha val="0"/>
              </a:srgbClr>
            </a:clrTo>
          </a:clrChange>
        </a:blip>
        <a:srcRect/>
        <a:stretch>
          <a:fillRect/>
        </a:stretch>
      </xdr:blipFill>
      <xdr:spPr bwMode="auto">
        <a:xfrm>
          <a:off x="4819650" y="9020175"/>
          <a:ext cx="276225" cy="352426"/>
        </a:xfrm>
        <a:prstGeom prst="rect">
          <a:avLst/>
        </a:prstGeom>
        <a:noFill/>
      </xdr:spPr>
    </xdr:pic>
    <xdr:clientData/>
  </xdr:twoCellAnchor>
  <xdr:twoCellAnchor>
    <xdr:from>
      <xdr:col>9</xdr:col>
      <xdr:colOff>66675</xdr:colOff>
      <xdr:row>20</xdr:row>
      <xdr:rowOff>66674</xdr:rowOff>
    </xdr:from>
    <xdr:to>
      <xdr:col>9</xdr:col>
      <xdr:colOff>619125</xdr:colOff>
      <xdr:row>22</xdr:row>
      <xdr:rowOff>66674</xdr:rowOff>
    </xdr:to>
    <xdr:pic>
      <xdr:nvPicPr>
        <xdr:cNvPr id="15" name="Picture 26"/>
        <xdr:cNvPicPr>
          <a:picLocks noChangeAspect="1" noChangeArrowheads="1"/>
        </xdr:cNvPicPr>
      </xdr:nvPicPr>
      <xdr:blipFill>
        <a:blip xmlns:r="http://schemas.openxmlformats.org/officeDocument/2006/relationships" r:embed="rId11">
          <a:clrChange>
            <a:clrFrom>
              <a:srgbClr val="FFFFFF"/>
            </a:clrFrom>
            <a:clrTo>
              <a:srgbClr val="FFFFFF">
                <a:alpha val="0"/>
              </a:srgbClr>
            </a:clrTo>
          </a:clrChange>
        </a:blip>
        <a:srcRect/>
        <a:stretch>
          <a:fillRect/>
        </a:stretch>
      </xdr:blipFill>
      <xdr:spPr bwMode="auto">
        <a:xfrm>
          <a:off x="5686425" y="8191499"/>
          <a:ext cx="552450" cy="390525"/>
        </a:xfrm>
        <a:prstGeom prst="rect">
          <a:avLst/>
        </a:prstGeom>
        <a:noFill/>
      </xdr:spPr>
    </xdr:pic>
    <xdr:clientData/>
  </xdr:twoCellAnchor>
  <xdr:twoCellAnchor>
    <xdr:from>
      <xdr:col>9</xdr:col>
      <xdr:colOff>114300</xdr:colOff>
      <xdr:row>25</xdr:row>
      <xdr:rowOff>0</xdr:rowOff>
    </xdr:from>
    <xdr:to>
      <xdr:col>9</xdr:col>
      <xdr:colOff>666750</xdr:colOff>
      <xdr:row>27</xdr:row>
      <xdr:rowOff>0</xdr:rowOff>
    </xdr:to>
    <xdr:pic>
      <xdr:nvPicPr>
        <xdr:cNvPr id="16" name="Picture 26"/>
        <xdr:cNvPicPr>
          <a:picLocks noChangeAspect="1" noChangeArrowheads="1"/>
        </xdr:cNvPicPr>
      </xdr:nvPicPr>
      <xdr:blipFill>
        <a:blip xmlns:r="http://schemas.openxmlformats.org/officeDocument/2006/relationships" r:embed="rId11">
          <a:clrChange>
            <a:clrFrom>
              <a:srgbClr val="FFFFFF"/>
            </a:clrFrom>
            <a:clrTo>
              <a:srgbClr val="FFFFFF">
                <a:alpha val="0"/>
              </a:srgbClr>
            </a:clrTo>
          </a:clrChange>
        </a:blip>
        <a:srcRect/>
        <a:stretch>
          <a:fillRect/>
        </a:stretch>
      </xdr:blipFill>
      <xdr:spPr bwMode="auto">
        <a:xfrm>
          <a:off x="5734050" y="9086850"/>
          <a:ext cx="552450" cy="390525"/>
        </a:xfrm>
        <a:prstGeom prst="rect">
          <a:avLst/>
        </a:prstGeom>
        <a:noFill/>
      </xdr:spPr>
    </xdr:pic>
    <xdr:clientData/>
  </xdr:twoCellAnchor>
  <xdr:twoCellAnchor>
    <xdr:from>
      <xdr:col>1</xdr:col>
      <xdr:colOff>57150</xdr:colOff>
      <xdr:row>27</xdr:row>
      <xdr:rowOff>104775</xdr:rowOff>
    </xdr:from>
    <xdr:to>
      <xdr:col>2</xdr:col>
      <xdr:colOff>57150</xdr:colOff>
      <xdr:row>29</xdr:row>
      <xdr:rowOff>152400</xdr:rowOff>
    </xdr:to>
    <xdr:pic>
      <xdr:nvPicPr>
        <xdr:cNvPr id="17" name="Picture 23"/>
        <xdr:cNvPicPr>
          <a:picLocks noChangeAspect="1" noChangeArrowheads="1"/>
        </xdr:cNvPicPr>
      </xdr:nvPicPr>
      <xdr:blipFill>
        <a:blip xmlns:r="http://schemas.openxmlformats.org/officeDocument/2006/relationships" r:embed="rId12">
          <a:clrChange>
            <a:clrFrom>
              <a:srgbClr val="FFFFFF"/>
            </a:clrFrom>
            <a:clrTo>
              <a:srgbClr val="FFFFFF">
                <a:alpha val="0"/>
              </a:srgbClr>
            </a:clrTo>
          </a:clrChange>
        </a:blip>
        <a:srcRect l="-14545" t="28169" r="-16364" b="15493"/>
        <a:stretch>
          <a:fillRect/>
        </a:stretch>
      </xdr:blipFill>
      <xdr:spPr bwMode="auto">
        <a:xfrm>
          <a:off x="666750" y="5448300"/>
          <a:ext cx="609600" cy="428625"/>
        </a:xfrm>
        <a:prstGeom prst="rect">
          <a:avLst/>
        </a:prstGeom>
        <a:noFill/>
      </xdr:spPr>
    </xdr:pic>
    <xdr:clientData/>
  </xdr:twoCellAnchor>
  <xdr:twoCellAnchor>
    <xdr:from>
      <xdr:col>2</xdr:col>
      <xdr:colOff>9525</xdr:colOff>
      <xdr:row>26</xdr:row>
      <xdr:rowOff>171450</xdr:rowOff>
    </xdr:from>
    <xdr:to>
      <xdr:col>2</xdr:col>
      <xdr:colOff>323850</xdr:colOff>
      <xdr:row>30</xdr:row>
      <xdr:rowOff>142875</xdr:rowOff>
    </xdr:to>
    <xdr:pic>
      <xdr:nvPicPr>
        <xdr:cNvPr id="18" name="Picture 8"/>
        <xdr:cNvPicPr>
          <a:picLocks noChangeAspect="1" noChangeArrowheads="1"/>
        </xdr:cNvPicPr>
      </xdr:nvPicPr>
      <xdr:blipFill>
        <a:blip xmlns:r="http://schemas.openxmlformats.org/officeDocument/2006/relationships" r:embed="rId6">
          <a:clrChange>
            <a:clrFrom>
              <a:srgbClr val="FFFFFF"/>
            </a:clrFrom>
            <a:clrTo>
              <a:srgbClr val="FFFFFF">
                <a:alpha val="0"/>
              </a:srgbClr>
            </a:clrTo>
          </a:clrChange>
        </a:blip>
        <a:srcRect/>
        <a:stretch>
          <a:fillRect/>
        </a:stretch>
      </xdr:blipFill>
      <xdr:spPr bwMode="auto">
        <a:xfrm>
          <a:off x="1228725" y="5295900"/>
          <a:ext cx="314325" cy="733425"/>
        </a:xfrm>
        <a:prstGeom prst="rect">
          <a:avLst/>
        </a:prstGeom>
        <a:noFill/>
      </xdr:spPr>
    </xdr:pic>
    <xdr:clientData/>
  </xdr:twoCellAnchor>
  <xdr:twoCellAnchor>
    <xdr:from>
      <xdr:col>2</xdr:col>
      <xdr:colOff>342900</xdr:colOff>
      <xdr:row>27</xdr:row>
      <xdr:rowOff>104776</xdr:rowOff>
    </xdr:from>
    <xdr:to>
      <xdr:col>3</xdr:col>
      <xdr:colOff>9525</xdr:colOff>
      <xdr:row>29</xdr:row>
      <xdr:rowOff>66676</xdr:rowOff>
    </xdr:to>
    <xdr:pic>
      <xdr:nvPicPr>
        <xdr:cNvPr id="19" name="Picture 24"/>
        <xdr:cNvPicPr>
          <a:picLocks noChangeAspect="1" noChangeArrowheads="1"/>
        </xdr:cNvPicPr>
      </xdr:nvPicPr>
      <xdr:blipFill>
        <a:blip xmlns:r="http://schemas.openxmlformats.org/officeDocument/2006/relationships" r:embed="rId10">
          <a:clrChange>
            <a:clrFrom>
              <a:srgbClr val="FFFFFF"/>
            </a:clrFrom>
            <a:clrTo>
              <a:srgbClr val="FFFFFF">
                <a:alpha val="0"/>
              </a:srgbClr>
            </a:clrTo>
          </a:clrChange>
        </a:blip>
        <a:srcRect/>
        <a:stretch>
          <a:fillRect/>
        </a:stretch>
      </xdr:blipFill>
      <xdr:spPr bwMode="auto">
        <a:xfrm>
          <a:off x="1562100" y="5448301"/>
          <a:ext cx="276225" cy="342900"/>
        </a:xfrm>
        <a:prstGeom prst="rect">
          <a:avLst/>
        </a:prstGeom>
        <a:noFill/>
      </xdr:spPr>
    </xdr:pic>
    <xdr:clientData/>
  </xdr:twoCellAnchor>
  <xdr:twoCellAnchor>
    <xdr:from>
      <xdr:col>4</xdr:col>
      <xdr:colOff>523875</xdr:colOff>
      <xdr:row>27</xdr:row>
      <xdr:rowOff>123826</xdr:rowOff>
    </xdr:from>
    <xdr:to>
      <xdr:col>6</xdr:col>
      <xdr:colOff>600075</xdr:colOff>
      <xdr:row>29</xdr:row>
      <xdr:rowOff>47626</xdr:rowOff>
    </xdr:to>
    <xdr:pic>
      <xdr:nvPicPr>
        <xdr:cNvPr id="20" name="Picture 27"/>
        <xdr:cNvPicPr>
          <a:picLocks noChangeAspect="1" noChangeArrowheads="1"/>
        </xdr:cNvPicPr>
      </xdr:nvPicPr>
      <xdr:blipFill>
        <a:blip xmlns:r="http://schemas.openxmlformats.org/officeDocument/2006/relationships" r:embed="rId13">
          <a:clrChange>
            <a:clrFrom>
              <a:srgbClr val="FFFFFF"/>
            </a:clrFrom>
            <a:clrTo>
              <a:srgbClr val="FFFFFF">
                <a:alpha val="0"/>
              </a:srgbClr>
            </a:clrTo>
          </a:clrChange>
        </a:blip>
        <a:srcRect/>
        <a:stretch>
          <a:fillRect/>
        </a:stretch>
      </xdr:blipFill>
      <xdr:spPr bwMode="auto">
        <a:xfrm>
          <a:off x="2962275" y="5467351"/>
          <a:ext cx="1295400" cy="304800"/>
        </a:xfrm>
        <a:prstGeom prst="rect">
          <a:avLst/>
        </a:prstGeom>
        <a:noFill/>
      </xdr:spPr>
    </xdr:pic>
    <xdr:clientData/>
  </xdr:twoCellAnchor>
  <xdr:twoCellAnchor>
    <xdr:from>
      <xdr:col>4</xdr:col>
      <xdr:colOff>247650</xdr:colOff>
      <xdr:row>42</xdr:row>
      <xdr:rowOff>161926</xdr:rowOff>
    </xdr:from>
    <xdr:to>
      <xdr:col>4</xdr:col>
      <xdr:colOff>647700</xdr:colOff>
      <xdr:row>44</xdr:row>
      <xdr:rowOff>171451</xdr:rowOff>
    </xdr:to>
    <xdr:pic>
      <xdr:nvPicPr>
        <xdr:cNvPr id="21" name="Picture 20"/>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2686050" y="2066926"/>
          <a:ext cx="400050" cy="333375"/>
        </a:xfrm>
        <a:prstGeom prst="rect">
          <a:avLst/>
        </a:prstGeom>
        <a:noFill/>
      </xdr:spPr>
    </xdr:pic>
    <xdr:clientData/>
  </xdr:twoCellAnchor>
  <xdr:twoCellAnchor>
    <xdr:from>
      <xdr:col>6</xdr:col>
      <xdr:colOff>0</xdr:colOff>
      <xdr:row>43</xdr:row>
      <xdr:rowOff>9525</xdr:rowOff>
    </xdr:from>
    <xdr:to>
      <xdr:col>6</xdr:col>
      <xdr:colOff>342900</xdr:colOff>
      <xdr:row>44</xdr:row>
      <xdr:rowOff>57151</xdr:rowOff>
    </xdr:to>
    <xdr:pic>
      <xdr:nvPicPr>
        <xdr:cNvPr id="22" name="Picture 2"/>
        <xdr:cNvPicPr>
          <a:picLocks noChangeAspect="1" noChangeArrowheads="1"/>
        </xdr:cNvPicPr>
      </xdr:nvPicPr>
      <xdr:blipFill>
        <a:blip xmlns:r="http://schemas.openxmlformats.org/officeDocument/2006/relationships" r:embed="rId14">
          <a:clrChange>
            <a:clrFrom>
              <a:srgbClr val="FFFFFF"/>
            </a:clrFrom>
            <a:clrTo>
              <a:srgbClr val="FFFFFF">
                <a:alpha val="0"/>
              </a:srgbClr>
            </a:clrTo>
          </a:clrChange>
        </a:blip>
        <a:srcRect/>
        <a:stretch>
          <a:fillRect/>
        </a:stretch>
      </xdr:blipFill>
      <xdr:spPr bwMode="auto">
        <a:xfrm>
          <a:off x="3848100" y="2105025"/>
          <a:ext cx="342900" cy="238126"/>
        </a:xfrm>
        <a:prstGeom prst="rect">
          <a:avLst/>
        </a:prstGeom>
        <a:noFill/>
      </xdr:spPr>
    </xdr:pic>
    <xdr:clientData/>
  </xdr:twoCellAnchor>
  <xdr:twoCellAnchor>
    <xdr:from>
      <xdr:col>0</xdr:col>
      <xdr:colOff>552450</xdr:colOff>
      <xdr:row>48</xdr:row>
      <xdr:rowOff>114300</xdr:rowOff>
    </xdr:from>
    <xdr:to>
      <xdr:col>1</xdr:col>
      <xdr:colOff>171451</xdr:colOff>
      <xdr:row>50</xdr:row>
      <xdr:rowOff>104775</xdr:rowOff>
    </xdr:to>
    <xdr:pic>
      <xdr:nvPicPr>
        <xdr:cNvPr id="23" name="Picture 14"/>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blip>
        <a:srcRect/>
        <a:stretch>
          <a:fillRect/>
        </a:stretch>
      </xdr:blipFill>
      <xdr:spPr bwMode="auto">
        <a:xfrm>
          <a:off x="552450" y="3267075"/>
          <a:ext cx="228601" cy="447675"/>
        </a:xfrm>
        <a:prstGeom prst="rect">
          <a:avLst/>
        </a:prstGeom>
        <a:noFill/>
      </xdr:spPr>
    </xdr:pic>
    <xdr:clientData/>
  </xdr:twoCellAnchor>
  <xdr:twoCellAnchor>
    <xdr:from>
      <xdr:col>2</xdr:col>
      <xdr:colOff>561975</xdr:colOff>
      <xdr:row>48</xdr:row>
      <xdr:rowOff>161925</xdr:rowOff>
    </xdr:from>
    <xdr:to>
      <xdr:col>3</xdr:col>
      <xdr:colOff>146188</xdr:colOff>
      <xdr:row>50</xdr:row>
      <xdr:rowOff>97321</xdr:rowOff>
    </xdr:to>
    <xdr:pic>
      <xdr:nvPicPr>
        <xdr:cNvPr id="24" name="Picture 12"/>
        <xdr:cNvPicPr>
          <a:picLocks noChangeAspect="1" noChangeArrowheads="1"/>
        </xdr:cNvPicPr>
      </xdr:nvPicPr>
      <xdr:blipFill>
        <a:blip xmlns:r="http://schemas.openxmlformats.org/officeDocument/2006/relationships" r:embed="rId4">
          <a:clrChange>
            <a:clrFrom>
              <a:srgbClr val="FFFFFF"/>
            </a:clrFrom>
            <a:clrTo>
              <a:srgbClr val="FFFFFF">
                <a:alpha val="0"/>
              </a:srgbClr>
            </a:clrTo>
          </a:clrChange>
        </a:blip>
        <a:srcRect/>
        <a:stretch>
          <a:fillRect/>
        </a:stretch>
      </xdr:blipFill>
      <xdr:spPr bwMode="auto">
        <a:xfrm>
          <a:off x="1781175" y="3314700"/>
          <a:ext cx="193813" cy="392596"/>
        </a:xfrm>
        <a:prstGeom prst="rect">
          <a:avLst/>
        </a:prstGeom>
        <a:noFill/>
      </xdr:spPr>
    </xdr:pic>
    <xdr:clientData/>
  </xdr:twoCellAnchor>
  <xdr:twoCellAnchor>
    <xdr:from>
      <xdr:col>4</xdr:col>
      <xdr:colOff>600075</xdr:colOff>
      <xdr:row>48</xdr:row>
      <xdr:rowOff>171450</xdr:rowOff>
    </xdr:from>
    <xdr:to>
      <xdr:col>5</xdr:col>
      <xdr:colOff>600075</xdr:colOff>
      <xdr:row>50</xdr:row>
      <xdr:rowOff>28575</xdr:rowOff>
    </xdr:to>
    <xdr:pic>
      <xdr:nvPicPr>
        <xdr:cNvPr id="25" name="Picture 21"/>
        <xdr:cNvPicPr>
          <a:picLocks noChangeAspect="1" noChangeArrowheads="1"/>
        </xdr:cNvPicPr>
      </xdr:nvPicPr>
      <xdr:blipFill>
        <a:blip xmlns:r="http://schemas.openxmlformats.org/officeDocument/2006/relationships" r:embed="rId5">
          <a:clrChange>
            <a:clrFrom>
              <a:srgbClr val="FFFFFF"/>
            </a:clrFrom>
            <a:clrTo>
              <a:srgbClr val="FFFFFF">
                <a:alpha val="0"/>
              </a:srgbClr>
            </a:clrTo>
          </a:clrChange>
        </a:blip>
        <a:srcRect/>
        <a:stretch>
          <a:fillRect/>
        </a:stretch>
      </xdr:blipFill>
      <xdr:spPr bwMode="auto">
        <a:xfrm>
          <a:off x="3038475" y="3324225"/>
          <a:ext cx="609600" cy="314325"/>
        </a:xfrm>
        <a:prstGeom prst="rect">
          <a:avLst/>
        </a:prstGeom>
        <a:noFill/>
      </xdr:spPr>
    </xdr:pic>
    <xdr:clientData/>
  </xdr:twoCellAnchor>
  <xdr:twoCellAnchor>
    <xdr:from>
      <xdr:col>7</xdr:col>
      <xdr:colOff>28575</xdr:colOff>
      <xdr:row>48</xdr:row>
      <xdr:rowOff>161925</xdr:rowOff>
    </xdr:from>
    <xdr:to>
      <xdr:col>7</xdr:col>
      <xdr:colOff>285750</xdr:colOff>
      <xdr:row>50</xdr:row>
      <xdr:rowOff>57150</xdr:rowOff>
    </xdr:to>
    <xdr:pic>
      <xdr:nvPicPr>
        <xdr:cNvPr id="26" name="Picture 8"/>
        <xdr:cNvPicPr>
          <a:picLocks noChangeAspect="1" noChangeArrowheads="1"/>
        </xdr:cNvPicPr>
      </xdr:nvPicPr>
      <xdr:blipFill>
        <a:blip xmlns:r="http://schemas.openxmlformats.org/officeDocument/2006/relationships" r:embed="rId6">
          <a:clrChange>
            <a:clrFrom>
              <a:srgbClr val="FFFFFF"/>
            </a:clrFrom>
            <a:clrTo>
              <a:srgbClr val="FFFFFF">
                <a:alpha val="0"/>
              </a:srgbClr>
            </a:clrTo>
          </a:clrChange>
        </a:blip>
        <a:srcRect/>
        <a:stretch>
          <a:fillRect/>
        </a:stretch>
      </xdr:blipFill>
      <xdr:spPr bwMode="auto">
        <a:xfrm>
          <a:off x="4295775" y="3314700"/>
          <a:ext cx="257175" cy="352425"/>
        </a:xfrm>
        <a:prstGeom prst="rect">
          <a:avLst/>
        </a:prstGeom>
        <a:noFill/>
      </xdr:spPr>
    </xdr:pic>
    <xdr:clientData/>
  </xdr:twoCellAnchor>
  <xdr:twoCellAnchor>
    <xdr:from>
      <xdr:col>7</xdr:col>
      <xdr:colOff>361950</xdr:colOff>
      <xdr:row>48</xdr:row>
      <xdr:rowOff>133350</xdr:rowOff>
    </xdr:from>
    <xdr:to>
      <xdr:col>7</xdr:col>
      <xdr:colOff>581025</xdr:colOff>
      <xdr:row>50</xdr:row>
      <xdr:rowOff>85725</xdr:rowOff>
    </xdr:to>
    <xdr:pic>
      <xdr:nvPicPr>
        <xdr:cNvPr id="27" name="Picture 3"/>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4629150" y="3286125"/>
          <a:ext cx="219075" cy="409575"/>
        </a:xfrm>
        <a:prstGeom prst="rect">
          <a:avLst/>
        </a:prstGeom>
        <a:noFill/>
      </xdr:spPr>
    </xdr:pic>
    <xdr:clientData/>
  </xdr:twoCellAnchor>
  <xdr:twoCellAnchor>
    <xdr:from>
      <xdr:col>1</xdr:col>
      <xdr:colOff>104775</xdr:colOff>
      <xdr:row>54</xdr:row>
      <xdr:rowOff>104774</xdr:rowOff>
    </xdr:from>
    <xdr:to>
      <xdr:col>1</xdr:col>
      <xdr:colOff>581025</xdr:colOff>
      <xdr:row>56</xdr:row>
      <xdr:rowOff>171449</xdr:rowOff>
    </xdr:to>
    <xdr:pic>
      <xdr:nvPicPr>
        <xdr:cNvPr id="28" name="Picture 16"/>
        <xdr:cNvPicPr>
          <a:picLocks noChangeAspect="1" noChangeArrowheads="1"/>
        </xdr:cNvPicPr>
      </xdr:nvPicPr>
      <xdr:blipFill>
        <a:blip xmlns:r="http://schemas.openxmlformats.org/officeDocument/2006/relationships" r:embed="rId8">
          <a:clrChange>
            <a:clrFrom>
              <a:srgbClr val="FFFFFF"/>
            </a:clrFrom>
            <a:clrTo>
              <a:srgbClr val="FFFFFF">
                <a:alpha val="0"/>
              </a:srgbClr>
            </a:clrTo>
          </a:clrChange>
        </a:blip>
        <a:srcRect/>
        <a:stretch>
          <a:fillRect/>
        </a:stretch>
      </xdr:blipFill>
      <xdr:spPr bwMode="auto">
        <a:xfrm>
          <a:off x="714375" y="4486274"/>
          <a:ext cx="476250" cy="447675"/>
        </a:xfrm>
        <a:prstGeom prst="rect">
          <a:avLst/>
        </a:prstGeom>
        <a:noFill/>
      </xdr:spPr>
    </xdr:pic>
    <xdr:clientData/>
  </xdr:twoCellAnchor>
  <xdr:twoCellAnchor>
    <xdr:from>
      <xdr:col>4</xdr:col>
      <xdr:colOff>76200</xdr:colOff>
      <xdr:row>54</xdr:row>
      <xdr:rowOff>95249</xdr:rowOff>
    </xdr:from>
    <xdr:to>
      <xdr:col>4</xdr:col>
      <xdr:colOff>619125</xdr:colOff>
      <xdr:row>56</xdr:row>
      <xdr:rowOff>161924</xdr:rowOff>
    </xdr:to>
    <xdr:pic>
      <xdr:nvPicPr>
        <xdr:cNvPr id="29" name="Picture 17"/>
        <xdr:cNvPicPr>
          <a:picLocks noChangeAspect="1" noChangeArrowheads="1"/>
        </xdr:cNvPicPr>
      </xdr:nvPicPr>
      <xdr:blipFill>
        <a:blip xmlns:r="http://schemas.openxmlformats.org/officeDocument/2006/relationships" r:embed="rId9">
          <a:clrChange>
            <a:clrFrom>
              <a:srgbClr val="FFFFFF"/>
            </a:clrFrom>
            <a:clrTo>
              <a:srgbClr val="FFFFFF">
                <a:alpha val="0"/>
              </a:srgbClr>
            </a:clrTo>
          </a:clrChange>
        </a:blip>
        <a:srcRect/>
        <a:stretch>
          <a:fillRect/>
        </a:stretch>
      </xdr:blipFill>
      <xdr:spPr bwMode="auto">
        <a:xfrm>
          <a:off x="2514600" y="4476749"/>
          <a:ext cx="533400" cy="447675"/>
        </a:xfrm>
        <a:prstGeom prst="rect">
          <a:avLst/>
        </a:prstGeom>
        <a:noFill/>
      </xdr:spPr>
    </xdr:pic>
    <xdr:clientData/>
  </xdr:twoCellAnchor>
  <xdr:twoCellAnchor>
    <xdr:from>
      <xdr:col>6</xdr:col>
      <xdr:colOff>381000</xdr:colOff>
      <xdr:row>52</xdr:row>
      <xdr:rowOff>142875</xdr:rowOff>
    </xdr:from>
    <xdr:to>
      <xdr:col>7</xdr:col>
      <xdr:colOff>28575</xdr:colOff>
      <xdr:row>54</xdr:row>
      <xdr:rowOff>57150</xdr:rowOff>
    </xdr:to>
    <xdr:pic>
      <xdr:nvPicPr>
        <xdr:cNvPr id="30" name="Picture 3"/>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4038600" y="4133850"/>
          <a:ext cx="257175" cy="304800"/>
        </a:xfrm>
        <a:prstGeom prst="rect">
          <a:avLst/>
        </a:prstGeom>
        <a:noFill/>
      </xdr:spPr>
    </xdr:pic>
    <xdr:clientData/>
  </xdr:twoCellAnchor>
  <xdr:twoCellAnchor>
    <xdr:from>
      <xdr:col>6</xdr:col>
      <xdr:colOff>342900</xdr:colOff>
      <xdr:row>56</xdr:row>
      <xdr:rowOff>161925</xdr:rowOff>
    </xdr:from>
    <xdr:to>
      <xdr:col>6</xdr:col>
      <xdr:colOff>657225</xdr:colOff>
      <xdr:row>58</xdr:row>
      <xdr:rowOff>76200</xdr:rowOff>
    </xdr:to>
    <xdr:pic>
      <xdr:nvPicPr>
        <xdr:cNvPr id="31" name="Picture 3"/>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4000500" y="4924425"/>
          <a:ext cx="266700" cy="304800"/>
        </a:xfrm>
        <a:prstGeom prst="rect">
          <a:avLst/>
        </a:prstGeom>
        <a:noFill/>
      </xdr:spPr>
    </xdr:pic>
    <xdr:clientData/>
  </xdr:twoCellAnchor>
  <xdr:twoCellAnchor>
    <xdr:from>
      <xdr:col>7</xdr:col>
      <xdr:colOff>381001</xdr:colOff>
      <xdr:row>52</xdr:row>
      <xdr:rowOff>114299</xdr:rowOff>
    </xdr:from>
    <xdr:to>
      <xdr:col>8</xdr:col>
      <xdr:colOff>57151</xdr:colOff>
      <xdr:row>54</xdr:row>
      <xdr:rowOff>76200</xdr:rowOff>
    </xdr:to>
    <xdr:pic>
      <xdr:nvPicPr>
        <xdr:cNvPr id="32" name="Picture 24"/>
        <xdr:cNvPicPr>
          <a:picLocks noChangeAspect="1" noChangeArrowheads="1"/>
        </xdr:cNvPicPr>
      </xdr:nvPicPr>
      <xdr:blipFill>
        <a:blip xmlns:r="http://schemas.openxmlformats.org/officeDocument/2006/relationships" r:embed="rId10">
          <a:clrChange>
            <a:clrFrom>
              <a:srgbClr val="FFFFFF"/>
            </a:clrFrom>
            <a:clrTo>
              <a:srgbClr val="FFFFFF">
                <a:alpha val="0"/>
              </a:srgbClr>
            </a:clrTo>
          </a:clrChange>
        </a:blip>
        <a:srcRect/>
        <a:stretch>
          <a:fillRect/>
        </a:stretch>
      </xdr:blipFill>
      <xdr:spPr bwMode="auto">
        <a:xfrm>
          <a:off x="4648201" y="4105274"/>
          <a:ext cx="285750" cy="352426"/>
        </a:xfrm>
        <a:prstGeom prst="rect">
          <a:avLst/>
        </a:prstGeom>
        <a:noFill/>
      </xdr:spPr>
    </xdr:pic>
    <xdr:clientData/>
  </xdr:twoCellAnchor>
  <xdr:twoCellAnchor>
    <xdr:from>
      <xdr:col>7</xdr:col>
      <xdr:colOff>419100</xdr:colOff>
      <xdr:row>56</xdr:row>
      <xdr:rowOff>123825</xdr:rowOff>
    </xdr:from>
    <xdr:to>
      <xdr:col>8</xdr:col>
      <xdr:colOff>85725</xdr:colOff>
      <xdr:row>58</xdr:row>
      <xdr:rowOff>85726</xdr:rowOff>
    </xdr:to>
    <xdr:pic>
      <xdr:nvPicPr>
        <xdr:cNvPr id="33" name="Picture 24"/>
        <xdr:cNvPicPr>
          <a:picLocks noChangeAspect="1" noChangeArrowheads="1"/>
        </xdr:cNvPicPr>
      </xdr:nvPicPr>
      <xdr:blipFill>
        <a:blip xmlns:r="http://schemas.openxmlformats.org/officeDocument/2006/relationships" r:embed="rId10">
          <a:clrChange>
            <a:clrFrom>
              <a:srgbClr val="FFFFFF"/>
            </a:clrFrom>
            <a:clrTo>
              <a:srgbClr val="FFFFFF">
                <a:alpha val="0"/>
              </a:srgbClr>
            </a:clrTo>
          </a:clrChange>
        </a:blip>
        <a:srcRect/>
        <a:stretch>
          <a:fillRect/>
        </a:stretch>
      </xdr:blipFill>
      <xdr:spPr bwMode="auto">
        <a:xfrm>
          <a:off x="4686300" y="4886325"/>
          <a:ext cx="276225" cy="352426"/>
        </a:xfrm>
        <a:prstGeom prst="rect">
          <a:avLst/>
        </a:prstGeom>
        <a:noFill/>
      </xdr:spPr>
    </xdr:pic>
    <xdr:clientData/>
  </xdr:twoCellAnchor>
  <xdr:twoCellAnchor>
    <xdr:from>
      <xdr:col>9</xdr:col>
      <xdr:colOff>66675</xdr:colOff>
      <xdr:row>52</xdr:row>
      <xdr:rowOff>66674</xdr:rowOff>
    </xdr:from>
    <xdr:to>
      <xdr:col>9</xdr:col>
      <xdr:colOff>619125</xdr:colOff>
      <xdr:row>54</xdr:row>
      <xdr:rowOff>66674</xdr:rowOff>
    </xdr:to>
    <xdr:pic>
      <xdr:nvPicPr>
        <xdr:cNvPr id="34" name="Picture 26"/>
        <xdr:cNvPicPr>
          <a:picLocks noChangeAspect="1" noChangeArrowheads="1"/>
        </xdr:cNvPicPr>
      </xdr:nvPicPr>
      <xdr:blipFill>
        <a:blip xmlns:r="http://schemas.openxmlformats.org/officeDocument/2006/relationships" r:embed="rId11">
          <a:clrChange>
            <a:clrFrom>
              <a:srgbClr val="FFFFFF"/>
            </a:clrFrom>
            <a:clrTo>
              <a:srgbClr val="FFFFFF">
                <a:alpha val="0"/>
              </a:srgbClr>
            </a:clrTo>
          </a:clrChange>
        </a:blip>
        <a:srcRect/>
        <a:stretch>
          <a:fillRect/>
        </a:stretch>
      </xdr:blipFill>
      <xdr:spPr bwMode="auto">
        <a:xfrm>
          <a:off x="5553075" y="4057649"/>
          <a:ext cx="542925" cy="390525"/>
        </a:xfrm>
        <a:prstGeom prst="rect">
          <a:avLst/>
        </a:prstGeom>
        <a:noFill/>
      </xdr:spPr>
    </xdr:pic>
    <xdr:clientData/>
  </xdr:twoCellAnchor>
  <xdr:twoCellAnchor>
    <xdr:from>
      <xdr:col>9</xdr:col>
      <xdr:colOff>114300</xdr:colOff>
      <xdr:row>57</xdr:row>
      <xdr:rowOff>0</xdr:rowOff>
    </xdr:from>
    <xdr:to>
      <xdr:col>9</xdr:col>
      <xdr:colOff>666750</xdr:colOff>
      <xdr:row>59</xdr:row>
      <xdr:rowOff>0</xdr:rowOff>
    </xdr:to>
    <xdr:pic>
      <xdr:nvPicPr>
        <xdr:cNvPr id="35" name="Picture 26"/>
        <xdr:cNvPicPr>
          <a:picLocks noChangeAspect="1" noChangeArrowheads="1"/>
        </xdr:cNvPicPr>
      </xdr:nvPicPr>
      <xdr:blipFill>
        <a:blip xmlns:r="http://schemas.openxmlformats.org/officeDocument/2006/relationships" r:embed="rId11">
          <a:clrChange>
            <a:clrFrom>
              <a:srgbClr val="FFFFFF"/>
            </a:clrFrom>
            <a:clrTo>
              <a:srgbClr val="FFFFFF">
                <a:alpha val="0"/>
              </a:srgbClr>
            </a:clrTo>
          </a:clrChange>
        </a:blip>
        <a:srcRect/>
        <a:stretch>
          <a:fillRect/>
        </a:stretch>
      </xdr:blipFill>
      <xdr:spPr bwMode="auto">
        <a:xfrm>
          <a:off x="5600700" y="4953000"/>
          <a:ext cx="495300" cy="390525"/>
        </a:xfrm>
        <a:prstGeom prst="rect">
          <a:avLst/>
        </a:prstGeom>
        <a:noFill/>
      </xdr:spPr>
    </xdr:pic>
    <xdr:clientData/>
  </xdr:twoCellAnchor>
  <xdr:twoCellAnchor>
    <xdr:from>
      <xdr:col>1</xdr:col>
      <xdr:colOff>57150</xdr:colOff>
      <xdr:row>59</xdr:row>
      <xdr:rowOff>104775</xdr:rowOff>
    </xdr:from>
    <xdr:to>
      <xdr:col>2</xdr:col>
      <xdr:colOff>57150</xdr:colOff>
      <xdr:row>61</xdr:row>
      <xdr:rowOff>152400</xdr:rowOff>
    </xdr:to>
    <xdr:pic>
      <xdr:nvPicPr>
        <xdr:cNvPr id="36" name="Picture 23"/>
        <xdr:cNvPicPr>
          <a:picLocks noChangeAspect="1" noChangeArrowheads="1"/>
        </xdr:cNvPicPr>
      </xdr:nvPicPr>
      <xdr:blipFill>
        <a:blip xmlns:r="http://schemas.openxmlformats.org/officeDocument/2006/relationships" r:embed="rId12">
          <a:clrChange>
            <a:clrFrom>
              <a:srgbClr val="FFFFFF"/>
            </a:clrFrom>
            <a:clrTo>
              <a:srgbClr val="FFFFFF">
                <a:alpha val="0"/>
              </a:srgbClr>
            </a:clrTo>
          </a:clrChange>
        </a:blip>
        <a:srcRect l="-14545" t="28169" r="-16364" b="15493"/>
        <a:stretch>
          <a:fillRect/>
        </a:stretch>
      </xdr:blipFill>
      <xdr:spPr bwMode="auto">
        <a:xfrm>
          <a:off x="666750" y="5448300"/>
          <a:ext cx="609600" cy="428625"/>
        </a:xfrm>
        <a:prstGeom prst="rect">
          <a:avLst/>
        </a:prstGeom>
        <a:noFill/>
      </xdr:spPr>
    </xdr:pic>
    <xdr:clientData/>
  </xdr:twoCellAnchor>
  <xdr:twoCellAnchor>
    <xdr:from>
      <xdr:col>2</xdr:col>
      <xdr:colOff>9525</xdr:colOff>
      <xdr:row>59</xdr:row>
      <xdr:rowOff>47625</xdr:rowOff>
    </xdr:from>
    <xdr:to>
      <xdr:col>2</xdr:col>
      <xdr:colOff>323850</xdr:colOff>
      <xdr:row>62</xdr:row>
      <xdr:rowOff>19050</xdr:rowOff>
    </xdr:to>
    <xdr:pic>
      <xdr:nvPicPr>
        <xdr:cNvPr id="37" name="Picture 8"/>
        <xdr:cNvPicPr>
          <a:picLocks noChangeAspect="1" noChangeArrowheads="1"/>
        </xdr:cNvPicPr>
      </xdr:nvPicPr>
      <xdr:blipFill>
        <a:blip xmlns:r="http://schemas.openxmlformats.org/officeDocument/2006/relationships" r:embed="rId6">
          <a:clrChange>
            <a:clrFrom>
              <a:srgbClr val="FFFFFF"/>
            </a:clrFrom>
            <a:clrTo>
              <a:srgbClr val="FFFFFF">
                <a:alpha val="0"/>
              </a:srgbClr>
            </a:clrTo>
          </a:clrChange>
        </a:blip>
        <a:srcRect/>
        <a:stretch>
          <a:fillRect/>
        </a:stretch>
      </xdr:blipFill>
      <xdr:spPr bwMode="auto">
        <a:xfrm>
          <a:off x="1228725" y="5391150"/>
          <a:ext cx="314325" cy="542925"/>
        </a:xfrm>
        <a:prstGeom prst="rect">
          <a:avLst/>
        </a:prstGeom>
        <a:noFill/>
      </xdr:spPr>
    </xdr:pic>
    <xdr:clientData/>
  </xdr:twoCellAnchor>
  <xdr:twoCellAnchor>
    <xdr:from>
      <xdr:col>2</xdr:col>
      <xdr:colOff>342900</xdr:colOff>
      <xdr:row>59</xdr:row>
      <xdr:rowOff>104776</xdr:rowOff>
    </xdr:from>
    <xdr:to>
      <xdr:col>3</xdr:col>
      <xdr:colOff>9525</xdr:colOff>
      <xdr:row>61</xdr:row>
      <xdr:rowOff>66676</xdr:rowOff>
    </xdr:to>
    <xdr:pic>
      <xdr:nvPicPr>
        <xdr:cNvPr id="38" name="Picture 24"/>
        <xdr:cNvPicPr>
          <a:picLocks noChangeAspect="1" noChangeArrowheads="1"/>
        </xdr:cNvPicPr>
      </xdr:nvPicPr>
      <xdr:blipFill>
        <a:blip xmlns:r="http://schemas.openxmlformats.org/officeDocument/2006/relationships" r:embed="rId10">
          <a:clrChange>
            <a:clrFrom>
              <a:srgbClr val="FFFFFF"/>
            </a:clrFrom>
            <a:clrTo>
              <a:srgbClr val="FFFFFF">
                <a:alpha val="0"/>
              </a:srgbClr>
            </a:clrTo>
          </a:clrChange>
        </a:blip>
        <a:srcRect/>
        <a:stretch>
          <a:fillRect/>
        </a:stretch>
      </xdr:blipFill>
      <xdr:spPr bwMode="auto">
        <a:xfrm>
          <a:off x="1562100" y="5448301"/>
          <a:ext cx="276225" cy="342900"/>
        </a:xfrm>
        <a:prstGeom prst="rect">
          <a:avLst/>
        </a:prstGeom>
        <a:noFill/>
      </xdr:spPr>
    </xdr:pic>
    <xdr:clientData/>
  </xdr:twoCellAnchor>
  <xdr:twoCellAnchor>
    <xdr:from>
      <xdr:col>4</xdr:col>
      <xdr:colOff>523875</xdr:colOff>
      <xdr:row>59</xdr:row>
      <xdr:rowOff>123826</xdr:rowOff>
    </xdr:from>
    <xdr:to>
      <xdr:col>6</xdr:col>
      <xdr:colOff>600075</xdr:colOff>
      <xdr:row>61</xdr:row>
      <xdr:rowOff>47626</xdr:rowOff>
    </xdr:to>
    <xdr:pic>
      <xdr:nvPicPr>
        <xdr:cNvPr id="39" name="Picture 27"/>
        <xdr:cNvPicPr>
          <a:picLocks noChangeAspect="1" noChangeArrowheads="1"/>
        </xdr:cNvPicPr>
      </xdr:nvPicPr>
      <xdr:blipFill>
        <a:blip xmlns:r="http://schemas.openxmlformats.org/officeDocument/2006/relationships" r:embed="rId13">
          <a:clrChange>
            <a:clrFrom>
              <a:srgbClr val="FFFFFF"/>
            </a:clrFrom>
            <a:clrTo>
              <a:srgbClr val="FFFFFF">
                <a:alpha val="0"/>
              </a:srgbClr>
            </a:clrTo>
          </a:clrChange>
        </a:blip>
        <a:srcRect/>
        <a:stretch>
          <a:fillRect/>
        </a:stretch>
      </xdr:blipFill>
      <xdr:spPr bwMode="auto">
        <a:xfrm>
          <a:off x="2962275" y="5467351"/>
          <a:ext cx="1295400" cy="304800"/>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29560</xdr:colOff>
      <xdr:row>10</xdr:row>
      <xdr:rowOff>38100</xdr:rowOff>
    </xdr:from>
    <xdr:to>
      <xdr:col>1</xdr:col>
      <xdr:colOff>438563</xdr:colOff>
      <xdr:row>11</xdr:row>
      <xdr:rowOff>19050</xdr:rowOff>
    </xdr:to>
    <xdr:pic>
      <xdr:nvPicPr>
        <xdr:cNvPr id="1025" name="Picture 1"/>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639160" y="1952625"/>
          <a:ext cx="409003" cy="180975"/>
        </a:xfrm>
        <a:prstGeom prst="rect">
          <a:avLst/>
        </a:prstGeom>
        <a:noFill/>
      </xdr:spPr>
    </xdr:pic>
    <xdr:clientData/>
  </xdr:twoCellAnchor>
  <xdr:twoCellAnchor>
    <xdr:from>
      <xdr:col>1</xdr:col>
      <xdr:colOff>457201</xdr:colOff>
      <xdr:row>10</xdr:row>
      <xdr:rowOff>9525</xdr:rowOff>
    </xdr:from>
    <xdr:to>
      <xdr:col>2</xdr:col>
      <xdr:colOff>105967</xdr:colOff>
      <xdr:row>11</xdr:row>
      <xdr:rowOff>38100</xdr:rowOff>
    </xdr:to>
    <xdr:pic>
      <xdr:nvPicPr>
        <xdr:cNvPr id="1026" name="Picture 2"/>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blip>
        <a:srcRect/>
        <a:stretch>
          <a:fillRect/>
        </a:stretch>
      </xdr:blipFill>
      <xdr:spPr bwMode="auto">
        <a:xfrm>
          <a:off x="1066801" y="1924050"/>
          <a:ext cx="258366" cy="228600"/>
        </a:xfrm>
        <a:prstGeom prst="rect">
          <a:avLst/>
        </a:prstGeom>
        <a:noFill/>
      </xdr:spPr>
    </xdr:pic>
    <xdr:clientData/>
  </xdr:twoCellAnchor>
  <xdr:twoCellAnchor>
    <xdr:from>
      <xdr:col>2</xdr:col>
      <xdr:colOff>581026</xdr:colOff>
      <xdr:row>10</xdr:row>
      <xdr:rowOff>28575</xdr:rowOff>
    </xdr:from>
    <xdr:to>
      <xdr:col>3</xdr:col>
      <xdr:colOff>476250</xdr:colOff>
      <xdr:row>11</xdr:row>
      <xdr:rowOff>38100</xdr:rowOff>
    </xdr:to>
    <xdr:pic>
      <xdr:nvPicPr>
        <xdr:cNvPr id="1027" name="Picture 3"/>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blip>
        <a:srcRect/>
        <a:stretch>
          <a:fillRect/>
        </a:stretch>
      </xdr:blipFill>
      <xdr:spPr bwMode="auto">
        <a:xfrm>
          <a:off x="1800226" y="1943100"/>
          <a:ext cx="504824" cy="209550"/>
        </a:xfrm>
        <a:prstGeom prst="rect">
          <a:avLst/>
        </a:prstGeom>
        <a:noFill/>
      </xdr:spPr>
    </xdr:pic>
    <xdr:clientData/>
  </xdr:twoCellAnchor>
  <xdr:twoCellAnchor>
    <xdr:from>
      <xdr:col>8</xdr:col>
      <xdr:colOff>9525</xdr:colOff>
      <xdr:row>9</xdr:row>
      <xdr:rowOff>142875</xdr:rowOff>
    </xdr:from>
    <xdr:to>
      <xdr:col>8</xdr:col>
      <xdr:colOff>266700</xdr:colOff>
      <xdr:row>11</xdr:row>
      <xdr:rowOff>104775</xdr:rowOff>
    </xdr:to>
    <xdr:pic>
      <xdr:nvPicPr>
        <xdr:cNvPr id="5" name="Picture 8"/>
        <xdr:cNvPicPr>
          <a:picLocks noChangeAspect="1" noChangeArrowheads="1"/>
        </xdr:cNvPicPr>
      </xdr:nvPicPr>
      <xdr:blipFill>
        <a:blip xmlns:r="http://schemas.openxmlformats.org/officeDocument/2006/relationships" r:embed="rId4">
          <a:clrChange>
            <a:clrFrom>
              <a:srgbClr val="FFFFFF"/>
            </a:clrFrom>
            <a:clrTo>
              <a:srgbClr val="FFFFFF">
                <a:alpha val="0"/>
              </a:srgbClr>
            </a:clrTo>
          </a:clrChange>
        </a:blip>
        <a:srcRect/>
        <a:stretch>
          <a:fillRect/>
        </a:stretch>
      </xdr:blipFill>
      <xdr:spPr bwMode="auto">
        <a:xfrm>
          <a:off x="4886325" y="1866900"/>
          <a:ext cx="257175" cy="352425"/>
        </a:xfrm>
        <a:prstGeom prst="rect">
          <a:avLst/>
        </a:prstGeom>
        <a:noFill/>
      </xdr:spPr>
    </xdr:pic>
    <xdr:clientData/>
  </xdr:twoCellAnchor>
  <xdr:twoCellAnchor>
    <xdr:from>
      <xdr:col>8</xdr:col>
      <xdr:colOff>276225</xdr:colOff>
      <xdr:row>9</xdr:row>
      <xdr:rowOff>171450</xdr:rowOff>
    </xdr:from>
    <xdr:to>
      <xdr:col>9</xdr:col>
      <xdr:colOff>47625</xdr:colOff>
      <xdr:row>11</xdr:row>
      <xdr:rowOff>38100</xdr:rowOff>
    </xdr:to>
    <xdr:pic>
      <xdr:nvPicPr>
        <xdr:cNvPr id="1029" name="Picture 5"/>
        <xdr:cNvPicPr>
          <a:picLocks noChangeAspect="1" noChangeArrowheads="1"/>
        </xdr:cNvPicPr>
      </xdr:nvPicPr>
      <xdr:blipFill>
        <a:blip xmlns:r="http://schemas.openxmlformats.org/officeDocument/2006/relationships" r:embed="rId5">
          <a:clrChange>
            <a:clrFrom>
              <a:srgbClr val="FFFFFF"/>
            </a:clrFrom>
            <a:clrTo>
              <a:srgbClr val="FFFFFF">
                <a:alpha val="0"/>
              </a:srgbClr>
            </a:clrTo>
          </a:clrChange>
        </a:blip>
        <a:srcRect/>
        <a:stretch>
          <a:fillRect/>
        </a:stretch>
      </xdr:blipFill>
      <xdr:spPr bwMode="auto">
        <a:xfrm>
          <a:off x="5153025" y="1895475"/>
          <a:ext cx="381000" cy="257175"/>
        </a:xfrm>
        <a:prstGeom prst="rect">
          <a:avLst/>
        </a:prstGeom>
        <a:noFill/>
      </xdr:spPr>
    </xdr:pic>
    <xdr:clientData/>
  </xdr:twoCellAnchor>
  <xdr:twoCellAnchor>
    <xdr:from>
      <xdr:col>2</xdr:col>
      <xdr:colOff>9525</xdr:colOff>
      <xdr:row>17</xdr:row>
      <xdr:rowOff>94615</xdr:rowOff>
    </xdr:from>
    <xdr:to>
      <xdr:col>2</xdr:col>
      <xdr:colOff>257175</xdr:colOff>
      <xdr:row>17</xdr:row>
      <xdr:rowOff>400051</xdr:rowOff>
    </xdr:to>
    <xdr:pic>
      <xdr:nvPicPr>
        <xdr:cNvPr id="1030" name="Picture 6"/>
        <xdr:cNvPicPr>
          <a:picLocks noChangeAspect="1" noChangeArrowheads="1"/>
        </xdr:cNvPicPr>
      </xdr:nvPicPr>
      <xdr:blipFill>
        <a:blip xmlns:r="http://schemas.openxmlformats.org/officeDocument/2006/relationships" r:embed="rId6">
          <a:clrChange>
            <a:clrFrom>
              <a:srgbClr val="FFFFFF"/>
            </a:clrFrom>
            <a:clrTo>
              <a:srgbClr val="FFFFFF">
                <a:alpha val="0"/>
              </a:srgbClr>
            </a:clrTo>
          </a:clrChange>
        </a:blip>
        <a:srcRect/>
        <a:stretch>
          <a:fillRect/>
        </a:stretch>
      </xdr:blipFill>
      <xdr:spPr bwMode="auto">
        <a:xfrm>
          <a:off x="1228725" y="3314065"/>
          <a:ext cx="247650" cy="305436"/>
        </a:xfrm>
        <a:prstGeom prst="rect">
          <a:avLst/>
        </a:prstGeom>
        <a:noFill/>
      </xdr:spPr>
    </xdr:pic>
    <xdr:clientData/>
  </xdr:twoCellAnchor>
  <xdr:twoCellAnchor>
    <xdr:from>
      <xdr:col>7</xdr:col>
      <xdr:colOff>428625</xdr:colOff>
      <xdr:row>18</xdr:row>
      <xdr:rowOff>76200</xdr:rowOff>
    </xdr:from>
    <xdr:to>
      <xdr:col>8</xdr:col>
      <xdr:colOff>66675</xdr:colOff>
      <xdr:row>18</xdr:row>
      <xdr:rowOff>381636</xdr:rowOff>
    </xdr:to>
    <xdr:pic>
      <xdr:nvPicPr>
        <xdr:cNvPr id="9" name="Picture 6"/>
        <xdr:cNvPicPr>
          <a:picLocks noChangeAspect="1" noChangeArrowheads="1"/>
        </xdr:cNvPicPr>
      </xdr:nvPicPr>
      <xdr:blipFill>
        <a:blip xmlns:r="http://schemas.openxmlformats.org/officeDocument/2006/relationships" r:embed="rId6">
          <a:clrChange>
            <a:clrFrom>
              <a:srgbClr val="FFFFFF"/>
            </a:clrFrom>
            <a:clrTo>
              <a:srgbClr val="FFFFFF">
                <a:alpha val="0"/>
              </a:srgbClr>
            </a:clrTo>
          </a:clrChange>
        </a:blip>
        <a:srcRect/>
        <a:stretch>
          <a:fillRect/>
        </a:stretch>
      </xdr:blipFill>
      <xdr:spPr bwMode="auto">
        <a:xfrm>
          <a:off x="4838700" y="3295650"/>
          <a:ext cx="247650" cy="305436"/>
        </a:xfrm>
        <a:prstGeom prst="rect">
          <a:avLst/>
        </a:prstGeom>
        <a:noFill/>
      </xdr:spPr>
    </xdr:pic>
    <xdr:clientData/>
  </xdr:twoCellAnchor>
  <xdr:twoCellAnchor>
    <xdr:from>
      <xdr:col>1</xdr:col>
      <xdr:colOff>390526</xdr:colOff>
      <xdr:row>19</xdr:row>
      <xdr:rowOff>209550</xdr:rowOff>
    </xdr:from>
    <xdr:to>
      <xdr:col>2</xdr:col>
      <xdr:colOff>66676</xdr:colOff>
      <xdr:row>21</xdr:row>
      <xdr:rowOff>142875</xdr:rowOff>
    </xdr:to>
    <xdr:pic>
      <xdr:nvPicPr>
        <xdr:cNvPr id="1031" name="Picture 7"/>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390526" y="4876800"/>
          <a:ext cx="285750" cy="400050"/>
        </a:xfrm>
        <a:prstGeom prst="rect">
          <a:avLst/>
        </a:prstGeom>
        <a:noFill/>
      </xdr:spPr>
    </xdr:pic>
    <xdr:clientData/>
  </xdr:twoCellAnchor>
  <xdr:twoCellAnchor>
    <xdr:from>
      <xdr:col>2</xdr:col>
      <xdr:colOff>514351</xdr:colOff>
      <xdr:row>19</xdr:row>
      <xdr:rowOff>180975</xdr:rowOff>
    </xdr:from>
    <xdr:to>
      <xdr:col>3</xdr:col>
      <xdr:colOff>0</xdr:colOff>
      <xdr:row>21</xdr:row>
      <xdr:rowOff>162631</xdr:rowOff>
    </xdr:to>
    <xdr:pic>
      <xdr:nvPicPr>
        <xdr:cNvPr id="1032" name="Picture 8"/>
        <xdr:cNvPicPr>
          <a:picLocks noChangeAspect="1" noChangeArrowheads="1"/>
        </xdr:cNvPicPr>
      </xdr:nvPicPr>
      <xdr:blipFill>
        <a:blip xmlns:r="http://schemas.openxmlformats.org/officeDocument/2006/relationships" r:embed="rId8">
          <a:clrChange>
            <a:clrFrom>
              <a:srgbClr val="FFFFFF"/>
            </a:clrFrom>
            <a:clrTo>
              <a:srgbClr val="FFFFFF">
                <a:alpha val="0"/>
              </a:srgbClr>
            </a:clrTo>
          </a:clrChange>
        </a:blip>
        <a:srcRect/>
        <a:stretch>
          <a:fillRect/>
        </a:stretch>
      </xdr:blipFill>
      <xdr:spPr bwMode="auto">
        <a:xfrm>
          <a:off x="1733551" y="4848225"/>
          <a:ext cx="123824" cy="448381"/>
        </a:xfrm>
        <a:prstGeom prst="rect">
          <a:avLst/>
        </a:prstGeom>
        <a:noFill/>
      </xdr:spPr>
    </xdr:pic>
    <xdr:clientData/>
  </xdr:twoCellAnchor>
  <xdr:twoCellAnchor>
    <xdr:from>
      <xdr:col>0</xdr:col>
      <xdr:colOff>428625</xdr:colOff>
      <xdr:row>33</xdr:row>
      <xdr:rowOff>104775</xdr:rowOff>
    </xdr:from>
    <xdr:to>
      <xdr:col>2</xdr:col>
      <xdr:colOff>609601</xdr:colOff>
      <xdr:row>35</xdr:row>
      <xdr:rowOff>104774</xdr:rowOff>
    </xdr:to>
    <xdr:pic>
      <xdr:nvPicPr>
        <xdr:cNvPr id="1034" name="Picture 10"/>
        <xdr:cNvPicPr>
          <a:picLocks noChangeAspect="1" noChangeArrowheads="1"/>
        </xdr:cNvPicPr>
      </xdr:nvPicPr>
      <xdr:blipFill>
        <a:blip xmlns:r="http://schemas.openxmlformats.org/officeDocument/2006/relationships" r:embed="rId9">
          <a:clrChange>
            <a:clrFrom>
              <a:srgbClr val="FFFFFF"/>
            </a:clrFrom>
            <a:clrTo>
              <a:srgbClr val="FFFFFF">
                <a:alpha val="0"/>
              </a:srgbClr>
            </a:clrTo>
          </a:clrChange>
        </a:blip>
        <a:srcRect/>
        <a:stretch>
          <a:fillRect/>
        </a:stretch>
      </xdr:blipFill>
      <xdr:spPr bwMode="auto">
        <a:xfrm>
          <a:off x="428625" y="5191125"/>
          <a:ext cx="1400176" cy="666749"/>
        </a:xfrm>
        <a:prstGeom prst="rect">
          <a:avLst/>
        </a:prstGeom>
        <a:noFill/>
      </xdr:spPr>
    </xdr:pic>
    <xdr:clientData/>
  </xdr:twoCellAnchor>
  <xdr:twoCellAnchor>
    <xdr:from>
      <xdr:col>3</xdr:col>
      <xdr:colOff>0</xdr:colOff>
      <xdr:row>33</xdr:row>
      <xdr:rowOff>142875</xdr:rowOff>
    </xdr:from>
    <xdr:to>
      <xdr:col>3</xdr:col>
      <xdr:colOff>190501</xdr:colOff>
      <xdr:row>35</xdr:row>
      <xdr:rowOff>114300</xdr:rowOff>
    </xdr:to>
    <xdr:pic>
      <xdr:nvPicPr>
        <xdr:cNvPr id="13" name="Picture 8"/>
        <xdr:cNvPicPr>
          <a:picLocks noChangeAspect="1" noChangeArrowheads="1"/>
        </xdr:cNvPicPr>
      </xdr:nvPicPr>
      <xdr:blipFill>
        <a:blip xmlns:r="http://schemas.openxmlformats.org/officeDocument/2006/relationships" r:embed="rId4">
          <a:clrChange>
            <a:clrFrom>
              <a:srgbClr val="FFFFFF"/>
            </a:clrFrom>
            <a:clrTo>
              <a:srgbClr val="FFFFFF">
                <a:alpha val="0"/>
              </a:srgbClr>
            </a:clrTo>
          </a:clrChange>
        </a:blip>
        <a:srcRect/>
        <a:stretch>
          <a:fillRect/>
        </a:stretch>
      </xdr:blipFill>
      <xdr:spPr bwMode="auto">
        <a:xfrm>
          <a:off x="1857375" y="5229225"/>
          <a:ext cx="190501" cy="638175"/>
        </a:xfrm>
        <a:prstGeom prst="rect">
          <a:avLst/>
        </a:prstGeom>
        <a:noFill/>
      </xdr:spPr>
    </xdr:pic>
    <xdr:clientData/>
  </xdr:twoCellAnchor>
  <xdr:twoCellAnchor>
    <xdr:from>
      <xdr:col>3</xdr:col>
      <xdr:colOff>180975</xdr:colOff>
      <xdr:row>33</xdr:row>
      <xdr:rowOff>171450</xdr:rowOff>
    </xdr:from>
    <xdr:to>
      <xdr:col>3</xdr:col>
      <xdr:colOff>410705</xdr:colOff>
      <xdr:row>35</xdr:row>
      <xdr:rowOff>66675</xdr:rowOff>
    </xdr:to>
    <xdr:pic>
      <xdr:nvPicPr>
        <xdr:cNvPr id="1035" name="Picture 11"/>
        <xdr:cNvPicPr>
          <a:picLocks noChangeAspect="1" noChangeArrowheads="1"/>
        </xdr:cNvPicPr>
      </xdr:nvPicPr>
      <xdr:blipFill>
        <a:blip xmlns:r="http://schemas.openxmlformats.org/officeDocument/2006/relationships" r:embed="rId10">
          <a:clrChange>
            <a:clrFrom>
              <a:srgbClr val="FFFFFF"/>
            </a:clrFrom>
            <a:clrTo>
              <a:srgbClr val="FFFFFF">
                <a:alpha val="0"/>
              </a:srgbClr>
            </a:clrTo>
          </a:clrChange>
        </a:blip>
        <a:srcRect/>
        <a:stretch>
          <a:fillRect/>
        </a:stretch>
      </xdr:blipFill>
      <xdr:spPr bwMode="auto">
        <a:xfrm>
          <a:off x="2038350" y="5257800"/>
          <a:ext cx="229730" cy="561975"/>
        </a:xfrm>
        <a:prstGeom prst="rect">
          <a:avLst/>
        </a:prstGeom>
        <a:noFill/>
      </xdr:spPr>
    </xdr:pic>
    <xdr:clientData/>
  </xdr:twoCellAnchor>
  <xdr:twoCellAnchor>
    <xdr:from>
      <xdr:col>4</xdr:col>
      <xdr:colOff>57151</xdr:colOff>
      <xdr:row>34</xdr:row>
      <xdr:rowOff>0</xdr:rowOff>
    </xdr:from>
    <xdr:to>
      <xdr:col>4</xdr:col>
      <xdr:colOff>323851</xdr:colOff>
      <xdr:row>35</xdr:row>
      <xdr:rowOff>19049</xdr:rowOff>
    </xdr:to>
    <xdr:pic>
      <xdr:nvPicPr>
        <xdr:cNvPr id="1036" name="Picture 12"/>
        <xdr:cNvPicPr>
          <a:picLocks noChangeAspect="1" noChangeArrowheads="1"/>
        </xdr:cNvPicPr>
      </xdr:nvPicPr>
      <xdr:blipFill>
        <a:blip xmlns:r="http://schemas.openxmlformats.org/officeDocument/2006/relationships" r:embed="rId11">
          <a:clrChange>
            <a:clrFrom>
              <a:srgbClr val="FFFFFF"/>
            </a:clrFrom>
            <a:clrTo>
              <a:srgbClr val="FFFFFF">
                <a:alpha val="0"/>
              </a:srgbClr>
            </a:clrTo>
          </a:clrChange>
        </a:blip>
        <a:srcRect/>
        <a:stretch>
          <a:fillRect/>
        </a:stretch>
      </xdr:blipFill>
      <xdr:spPr bwMode="auto">
        <a:xfrm>
          <a:off x="2524126" y="5276850"/>
          <a:ext cx="266700" cy="495299"/>
        </a:xfrm>
        <a:prstGeom prst="rect">
          <a:avLst/>
        </a:prstGeom>
        <a:noFill/>
      </xdr:spPr>
    </xdr:pic>
    <xdr:clientData/>
  </xdr:twoCellAnchor>
  <xdr:twoCellAnchor>
    <xdr:from>
      <xdr:col>6</xdr:col>
      <xdr:colOff>361950</xdr:colOff>
      <xdr:row>33</xdr:row>
      <xdr:rowOff>171450</xdr:rowOff>
    </xdr:from>
    <xdr:to>
      <xdr:col>6</xdr:col>
      <xdr:colOff>591680</xdr:colOff>
      <xdr:row>35</xdr:row>
      <xdr:rowOff>66675</xdr:rowOff>
    </xdr:to>
    <xdr:pic>
      <xdr:nvPicPr>
        <xdr:cNvPr id="17" name="Picture 11"/>
        <xdr:cNvPicPr>
          <a:picLocks noChangeAspect="1" noChangeArrowheads="1"/>
        </xdr:cNvPicPr>
      </xdr:nvPicPr>
      <xdr:blipFill>
        <a:blip xmlns:r="http://schemas.openxmlformats.org/officeDocument/2006/relationships" r:embed="rId10">
          <a:clrChange>
            <a:clrFrom>
              <a:srgbClr val="FFFFFF"/>
            </a:clrFrom>
            <a:clrTo>
              <a:srgbClr val="FFFFFF">
                <a:alpha val="0"/>
              </a:srgbClr>
            </a:clrTo>
          </a:clrChange>
        </a:blip>
        <a:srcRect/>
        <a:stretch>
          <a:fillRect/>
        </a:stretch>
      </xdr:blipFill>
      <xdr:spPr bwMode="auto">
        <a:xfrm>
          <a:off x="4048125" y="4495800"/>
          <a:ext cx="229730" cy="323850"/>
        </a:xfrm>
        <a:prstGeom prst="rect">
          <a:avLst/>
        </a:prstGeom>
        <a:noFill/>
      </xdr:spPr>
    </xdr:pic>
    <xdr:clientData/>
  </xdr:twoCellAnchor>
  <xdr:twoCellAnchor>
    <xdr:from>
      <xdr:col>0</xdr:col>
      <xdr:colOff>476250</xdr:colOff>
      <xdr:row>39</xdr:row>
      <xdr:rowOff>76200</xdr:rowOff>
    </xdr:from>
    <xdr:to>
      <xdr:col>4</xdr:col>
      <xdr:colOff>66675</xdr:colOff>
      <xdr:row>41</xdr:row>
      <xdr:rowOff>95251</xdr:rowOff>
    </xdr:to>
    <xdr:pic>
      <xdr:nvPicPr>
        <xdr:cNvPr id="1038" name="Picture 14"/>
        <xdr:cNvPicPr>
          <a:picLocks noChangeAspect="1" noChangeArrowheads="1"/>
        </xdr:cNvPicPr>
      </xdr:nvPicPr>
      <xdr:blipFill>
        <a:blip xmlns:r="http://schemas.openxmlformats.org/officeDocument/2006/relationships" r:embed="rId12">
          <a:clrChange>
            <a:clrFrom>
              <a:srgbClr val="FFFFFF"/>
            </a:clrFrom>
            <a:clrTo>
              <a:srgbClr val="FFFFFF">
                <a:alpha val="0"/>
              </a:srgbClr>
            </a:clrTo>
          </a:clrChange>
        </a:blip>
        <a:srcRect/>
        <a:stretch>
          <a:fillRect/>
        </a:stretch>
      </xdr:blipFill>
      <xdr:spPr bwMode="auto">
        <a:xfrm>
          <a:off x="476250" y="5019675"/>
          <a:ext cx="2057400" cy="409576"/>
        </a:xfrm>
        <a:prstGeom prst="rect">
          <a:avLst/>
        </a:prstGeom>
        <a:noFill/>
      </xdr:spPr>
    </xdr:pic>
    <xdr:clientData/>
  </xdr:twoCellAnchor>
  <xdr:twoCellAnchor>
    <xdr:from>
      <xdr:col>7</xdr:col>
      <xdr:colOff>28575</xdr:colOff>
      <xdr:row>5</xdr:row>
      <xdr:rowOff>0</xdr:rowOff>
    </xdr:from>
    <xdr:to>
      <xdr:col>8</xdr:col>
      <xdr:colOff>28575</xdr:colOff>
      <xdr:row>6</xdr:row>
      <xdr:rowOff>57150</xdr:rowOff>
    </xdr:to>
    <xdr:pic>
      <xdr:nvPicPr>
        <xdr:cNvPr id="23" name="Picture 21"/>
        <xdr:cNvPicPr>
          <a:picLocks noChangeAspect="1" noChangeArrowheads="1"/>
        </xdr:cNvPicPr>
      </xdr:nvPicPr>
      <xdr:blipFill>
        <a:blip xmlns:r="http://schemas.openxmlformats.org/officeDocument/2006/relationships" r:embed="rId13">
          <a:clrChange>
            <a:clrFrom>
              <a:srgbClr val="FFFFFF"/>
            </a:clrFrom>
            <a:clrTo>
              <a:srgbClr val="FFFFFF">
                <a:alpha val="0"/>
              </a:srgbClr>
            </a:clrTo>
          </a:clrChange>
        </a:blip>
        <a:srcRect/>
        <a:stretch>
          <a:fillRect/>
        </a:stretch>
      </xdr:blipFill>
      <xdr:spPr bwMode="auto">
        <a:xfrm>
          <a:off x="2495550" y="1343025"/>
          <a:ext cx="609600" cy="247650"/>
        </a:xfrm>
        <a:prstGeom prst="rect">
          <a:avLst/>
        </a:prstGeom>
        <a:noFill/>
      </xdr:spPr>
    </xdr:pic>
    <xdr:clientData/>
  </xdr:twoCellAnchor>
  <xdr:twoCellAnchor>
    <xdr:from>
      <xdr:col>0</xdr:col>
      <xdr:colOff>523875</xdr:colOff>
      <xdr:row>46</xdr:row>
      <xdr:rowOff>171450</xdr:rowOff>
    </xdr:from>
    <xdr:to>
      <xdr:col>7</xdr:col>
      <xdr:colOff>409575</xdr:colOff>
      <xdr:row>49</xdr:row>
      <xdr:rowOff>38100</xdr:rowOff>
    </xdr:to>
    <xdr:pic>
      <xdr:nvPicPr>
        <xdr:cNvPr id="1042" name="Picture 18"/>
        <xdr:cNvPicPr>
          <a:picLocks noChangeAspect="1" noChangeArrowheads="1"/>
        </xdr:cNvPicPr>
      </xdr:nvPicPr>
      <xdr:blipFill>
        <a:blip xmlns:r="http://schemas.openxmlformats.org/officeDocument/2006/relationships" r:embed="rId14">
          <a:clrChange>
            <a:clrFrom>
              <a:srgbClr val="FFFFFF"/>
            </a:clrFrom>
            <a:clrTo>
              <a:srgbClr val="FFFFFF">
                <a:alpha val="0"/>
              </a:srgbClr>
            </a:clrTo>
          </a:clrChange>
        </a:blip>
        <a:srcRect/>
        <a:stretch>
          <a:fillRect/>
        </a:stretch>
      </xdr:blipFill>
      <xdr:spPr bwMode="auto">
        <a:xfrm>
          <a:off x="523875" y="6324600"/>
          <a:ext cx="4181475" cy="571500"/>
        </a:xfrm>
        <a:prstGeom prst="rect">
          <a:avLst/>
        </a:prstGeom>
        <a:noFill/>
      </xdr:spPr>
    </xdr:pic>
    <xdr:clientData/>
  </xdr:twoCellAnchor>
  <xdr:twoCellAnchor>
    <xdr:from>
      <xdr:col>0</xdr:col>
      <xdr:colOff>447675</xdr:colOff>
      <xdr:row>41</xdr:row>
      <xdr:rowOff>66675</xdr:rowOff>
    </xdr:from>
    <xdr:to>
      <xdr:col>5</xdr:col>
      <xdr:colOff>152400</xdr:colOff>
      <xdr:row>43</xdr:row>
      <xdr:rowOff>142875</xdr:rowOff>
    </xdr:to>
    <xdr:pic>
      <xdr:nvPicPr>
        <xdr:cNvPr id="1044" name="Picture 20"/>
        <xdr:cNvPicPr>
          <a:picLocks noChangeAspect="1" noChangeArrowheads="1"/>
        </xdr:cNvPicPr>
      </xdr:nvPicPr>
      <xdr:blipFill>
        <a:blip xmlns:r="http://schemas.openxmlformats.org/officeDocument/2006/relationships" r:embed="rId15">
          <a:clrChange>
            <a:clrFrom>
              <a:srgbClr val="FFFFFF"/>
            </a:clrFrom>
            <a:clrTo>
              <a:srgbClr val="FFFFFF">
                <a:alpha val="0"/>
              </a:srgbClr>
            </a:clrTo>
          </a:clrChange>
        </a:blip>
        <a:srcRect/>
        <a:stretch>
          <a:fillRect/>
        </a:stretch>
      </xdr:blipFill>
      <xdr:spPr bwMode="auto">
        <a:xfrm>
          <a:off x="447675" y="5400675"/>
          <a:ext cx="2781300" cy="457200"/>
        </a:xfrm>
        <a:prstGeom prst="rect">
          <a:avLst/>
        </a:prstGeom>
        <a:noFill/>
      </xdr:spPr>
    </xdr:pic>
    <xdr:clientData/>
  </xdr:twoCellAnchor>
  <xdr:twoCellAnchor>
    <xdr:from>
      <xdr:col>0</xdr:col>
      <xdr:colOff>485775</xdr:colOff>
      <xdr:row>49</xdr:row>
      <xdr:rowOff>76200</xdr:rowOff>
    </xdr:from>
    <xdr:to>
      <xdr:col>4</xdr:col>
      <xdr:colOff>600075</xdr:colOff>
      <xdr:row>52</xdr:row>
      <xdr:rowOff>0</xdr:rowOff>
    </xdr:to>
    <xdr:pic>
      <xdr:nvPicPr>
        <xdr:cNvPr id="1045" name="Picture 21"/>
        <xdr:cNvPicPr>
          <a:picLocks noChangeAspect="1" noChangeArrowheads="1"/>
        </xdr:cNvPicPr>
      </xdr:nvPicPr>
      <xdr:blipFill>
        <a:blip xmlns:r="http://schemas.openxmlformats.org/officeDocument/2006/relationships" r:embed="rId16">
          <a:clrChange>
            <a:clrFrom>
              <a:srgbClr val="FFFFFF"/>
            </a:clrFrom>
            <a:clrTo>
              <a:srgbClr val="FFFFFF">
                <a:alpha val="0"/>
              </a:srgbClr>
            </a:clrTo>
          </a:clrChange>
        </a:blip>
        <a:srcRect/>
        <a:stretch>
          <a:fillRect/>
        </a:stretch>
      </xdr:blipFill>
      <xdr:spPr bwMode="auto">
        <a:xfrm>
          <a:off x="485775" y="6934200"/>
          <a:ext cx="2581275" cy="495300"/>
        </a:xfrm>
        <a:prstGeom prst="rect">
          <a:avLst/>
        </a:prstGeom>
        <a:noFill/>
      </xdr:spPr>
    </xdr:pic>
    <xdr:clientData/>
  </xdr:twoCellAnchor>
  <xdr:twoCellAnchor>
    <xdr:from>
      <xdr:col>0</xdr:col>
      <xdr:colOff>457201</xdr:colOff>
      <xdr:row>52</xdr:row>
      <xdr:rowOff>47624</xdr:rowOff>
    </xdr:from>
    <xdr:to>
      <xdr:col>4</xdr:col>
      <xdr:colOff>9525</xdr:colOff>
      <xdr:row>54</xdr:row>
      <xdr:rowOff>171449</xdr:rowOff>
    </xdr:to>
    <xdr:pic>
      <xdr:nvPicPr>
        <xdr:cNvPr id="1077" name="Picture 53"/>
        <xdr:cNvPicPr>
          <a:picLocks noChangeAspect="1" noChangeArrowheads="1"/>
        </xdr:cNvPicPr>
      </xdr:nvPicPr>
      <xdr:blipFill>
        <a:blip xmlns:r="http://schemas.openxmlformats.org/officeDocument/2006/relationships" r:embed="rId17">
          <a:clrChange>
            <a:clrFrom>
              <a:srgbClr val="FFFFFF"/>
            </a:clrFrom>
            <a:clrTo>
              <a:srgbClr val="FFFFFF">
                <a:alpha val="0"/>
              </a:srgbClr>
            </a:clrTo>
          </a:clrChange>
        </a:blip>
        <a:srcRect/>
        <a:stretch>
          <a:fillRect/>
        </a:stretch>
      </xdr:blipFill>
      <xdr:spPr bwMode="auto">
        <a:xfrm>
          <a:off x="457201" y="7477124"/>
          <a:ext cx="2019299" cy="504825"/>
        </a:xfrm>
        <a:prstGeom prst="rect">
          <a:avLst/>
        </a:prstGeom>
        <a:noFill/>
      </xdr:spPr>
    </xdr:pic>
    <xdr:clientData/>
  </xdr:twoCellAnchor>
  <xdr:twoCellAnchor>
    <xdr:from>
      <xdr:col>0</xdr:col>
      <xdr:colOff>266701</xdr:colOff>
      <xdr:row>55</xdr:row>
      <xdr:rowOff>123825</xdr:rowOff>
    </xdr:from>
    <xdr:to>
      <xdr:col>0</xdr:col>
      <xdr:colOff>600077</xdr:colOff>
      <xdr:row>57</xdr:row>
      <xdr:rowOff>142875</xdr:rowOff>
    </xdr:to>
    <xdr:pic>
      <xdr:nvPicPr>
        <xdr:cNvPr id="33" name="Picture 8"/>
        <xdr:cNvPicPr>
          <a:picLocks noChangeAspect="1" noChangeArrowheads="1"/>
        </xdr:cNvPicPr>
      </xdr:nvPicPr>
      <xdr:blipFill>
        <a:blip xmlns:r="http://schemas.openxmlformats.org/officeDocument/2006/relationships" r:embed="rId4">
          <a:clrChange>
            <a:clrFrom>
              <a:srgbClr val="FFFFFF"/>
            </a:clrFrom>
            <a:clrTo>
              <a:srgbClr val="FFFFFF">
                <a:alpha val="0"/>
              </a:srgbClr>
            </a:clrTo>
          </a:clrChange>
        </a:blip>
        <a:srcRect/>
        <a:stretch>
          <a:fillRect/>
        </a:stretch>
      </xdr:blipFill>
      <xdr:spPr bwMode="auto">
        <a:xfrm>
          <a:off x="266701" y="9867900"/>
          <a:ext cx="333376" cy="400050"/>
        </a:xfrm>
        <a:prstGeom prst="rect">
          <a:avLst/>
        </a:prstGeom>
        <a:noFill/>
      </xdr:spPr>
    </xdr:pic>
    <xdr:clientData/>
  </xdr:twoCellAnchor>
  <xdr:twoCellAnchor editAs="oneCell">
    <xdr:from>
      <xdr:col>8</xdr:col>
      <xdr:colOff>400050</xdr:colOff>
      <xdr:row>47</xdr:row>
      <xdr:rowOff>161925</xdr:rowOff>
    </xdr:from>
    <xdr:to>
      <xdr:col>11</xdr:col>
      <xdr:colOff>238126</xdr:colOff>
      <xdr:row>55</xdr:row>
      <xdr:rowOff>171450</xdr:rowOff>
    </xdr:to>
    <xdr:pic>
      <xdr:nvPicPr>
        <xdr:cNvPr id="1083" name="Picture 59"/>
        <xdr:cNvPicPr>
          <a:picLocks noChangeAspect="1" noChangeArrowheads="1"/>
        </xdr:cNvPicPr>
      </xdr:nvPicPr>
      <xdr:blipFill>
        <a:blip xmlns:r="http://schemas.openxmlformats.org/officeDocument/2006/relationships" r:embed="rId18"/>
        <a:srcRect l="19706" t="1240" r="13529"/>
        <a:stretch>
          <a:fillRect/>
        </a:stretch>
      </xdr:blipFill>
      <xdr:spPr bwMode="auto">
        <a:xfrm>
          <a:off x="5305425" y="8334375"/>
          <a:ext cx="1704976" cy="1581150"/>
        </a:xfrm>
        <a:prstGeom prst="rect">
          <a:avLst/>
        </a:prstGeom>
        <a:noFill/>
      </xdr:spPr>
    </xdr:pic>
    <xdr:clientData/>
  </xdr:twoCellAnchor>
  <xdr:twoCellAnchor>
    <xdr:from>
      <xdr:col>1</xdr:col>
      <xdr:colOff>152401</xdr:colOff>
      <xdr:row>55</xdr:row>
      <xdr:rowOff>171450</xdr:rowOff>
    </xdr:from>
    <xdr:to>
      <xdr:col>3</xdr:col>
      <xdr:colOff>85726</xdr:colOff>
      <xdr:row>57</xdr:row>
      <xdr:rowOff>85725</xdr:rowOff>
    </xdr:to>
    <xdr:pic>
      <xdr:nvPicPr>
        <xdr:cNvPr id="1084" name="Picture 60"/>
        <xdr:cNvPicPr>
          <a:picLocks noChangeAspect="1" noChangeArrowheads="1"/>
        </xdr:cNvPicPr>
      </xdr:nvPicPr>
      <xdr:blipFill>
        <a:blip xmlns:r="http://schemas.openxmlformats.org/officeDocument/2006/relationships" r:embed="rId19">
          <a:clrChange>
            <a:clrFrom>
              <a:srgbClr val="FFFFFF"/>
            </a:clrFrom>
            <a:clrTo>
              <a:srgbClr val="FFFFFF">
                <a:alpha val="0"/>
              </a:srgbClr>
            </a:clrTo>
          </a:clrChange>
        </a:blip>
        <a:srcRect/>
        <a:stretch>
          <a:fillRect/>
        </a:stretch>
      </xdr:blipFill>
      <xdr:spPr bwMode="auto">
        <a:xfrm>
          <a:off x="762001" y="9915525"/>
          <a:ext cx="1181100" cy="295275"/>
        </a:xfrm>
        <a:prstGeom prst="rect">
          <a:avLst/>
        </a:prstGeom>
        <a:noFill/>
      </xdr:spPr>
    </xdr:pic>
    <xdr:clientData/>
  </xdr:twoCellAnchor>
  <xdr:twoCellAnchor>
    <xdr:from>
      <xdr:col>3</xdr:col>
      <xdr:colOff>581025</xdr:colOff>
      <xdr:row>55</xdr:row>
      <xdr:rowOff>152400</xdr:rowOff>
    </xdr:from>
    <xdr:to>
      <xdr:col>4</xdr:col>
      <xdr:colOff>133350</xdr:colOff>
      <xdr:row>57</xdr:row>
      <xdr:rowOff>66675</xdr:rowOff>
    </xdr:to>
    <xdr:pic>
      <xdr:nvPicPr>
        <xdr:cNvPr id="1086" name="Picture 62"/>
        <xdr:cNvPicPr>
          <a:picLocks noChangeAspect="1" noChangeArrowheads="1"/>
        </xdr:cNvPicPr>
      </xdr:nvPicPr>
      <xdr:blipFill>
        <a:blip xmlns:r="http://schemas.openxmlformats.org/officeDocument/2006/relationships" r:embed="rId20">
          <a:clrChange>
            <a:clrFrom>
              <a:srgbClr val="FFFFFF"/>
            </a:clrFrom>
            <a:clrTo>
              <a:srgbClr val="FFFFFF">
                <a:alpha val="0"/>
              </a:srgbClr>
            </a:clrTo>
          </a:clrChange>
        </a:blip>
        <a:srcRect/>
        <a:stretch>
          <a:fillRect/>
        </a:stretch>
      </xdr:blipFill>
      <xdr:spPr bwMode="auto">
        <a:xfrm>
          <a:off x="3657600" y="9896475"/>
          <a:ext cx="161925" cy="295275"/>
        </a:xfrm>
        <a:prstGeom prst="rect">
          <a:avLst/>
        </a:prstGeom>
        <a:noFill/>
      </xdr:spPr>
    </xdr:pic>
    <xdr:clientData/>
  </xdr:twoCellAnchor>
  <xdr:twoCellAnchor>
    <xdr:from>
      <xdr:col>0</xdr:col>
      <xdr:colOff>371475</xdr:colOff>
      <xdr:row>65</xdr:row>
      <xdr:rowOff>161925</xdr:rowOff>
    </xdr:from>
    <xdr:to>
      <xdr:col>1</xdr:col>
      <xdr:colOff>104775</xdr:colOff>
      <xdr:row>67</xdr:row>
      <xdr:rowOff>76200</xdr:rowOff>
    </xdr:to>
    <xdr:pic>
      <xdr:nvPicPr>
        <xdr:cNvPr id="1088" name="Picture 64"/>
        <xdr:cNvPicPr>
          <a:picLocks noChangeAspect="1" noChangeArrowheads="1"/>
        </xdr:cNvPicPr>
      </xdr:nvPicPr>
      <xdr:blipFill>
        <a:blip xmlns:r="http://schemas.openxmlformats.org/officeDocument/2006/relationships" r:embed="rId21">
          <a:clrChange>
            <a:clrFrom>
              <a:srgbClr val="FFFFFF"/>
            </a:clrFrom>
            <a:clrTo>
              <a:srgbClr val="FFFFFF">
                <a:alpha val="0"/>
              </a:srgbClr>
            </a:clrTo>
          </a:clrChange>
        </a:blip>
        <a:srcRect/>
        <a:stretch>
          <a:fillRect/>
        </a:stretch>
      </xdr:blipFill>
      <xdr:spPr bwMode="auto">
        <a:xfrm>
          <a:off x="371475" y="11249025"/>
          <a:ext cx="342900" cy="295275"/>
        </a:xfrm>
        <a:prstGeom prst="rect">
          <a:avLst/>
        </a:prstGeom>
        <a:noFill/>
      </xdr:spPr>
    </xdr:pic>
    <xdr:clientData/>
  </xdr:twoCellAnchor>
  <xdr:twoCellAnchor>
    <xdr:from>
      <xdr:col>0</xdr:col>
      <xdr:colOff>457200</xdr:colOff>
      <xdr:row>35</xdr:row>
      <xdr:rowOff>171450</xdr:rowOff>
    </xdr:from>
    <xdr:to>
      <xdr:col>6</xdr:col>
      <xdr:colOff>28575</xdr:colOff>
      <xdr:row>37</xdr:row>
      <xdr:rowOff>76200</xdr:rowOff>
    </xdr:to>
    <xdr:pic>
      <xdr:nvPicPr>
        <xdr:cNvPr id="1091" name="Picture 67"/>
        <xdr:cNvPicPr>
          <a:picLocks noChangeAspect="1" noChangeArrowheads="1"/>
        </xdr:cNvPicPr>
      </xdr:nvPicPr>
      <xdr:blipFill>
        <a:blip xmlns:r="http://schemas.openxmlformats.org/officeDocument/2006/relationships" r:embed="rId22">
          <a:clrChange>
            <a:clrFrom>
              <a:srgbClr val="FFFFFF"/>
            </a:clrFrom>
            <a:clrTo>
              <a:srgbClr val="FFFFFF">
                <a:alpha val="0"/>
              </a:srgbClr>
            </a:clrTo>
          </a:clrChange>
        </a:blip>
        <a:srcRect/>
        <a:stretch>
          <a:fillRect/>
        </a:stretch>
      </xdr:blipFill>
      <xdr:spPr bwMode="auto">
        <a:xfrm>
          <a:off x="457200" y="5686425"/>
          <a:ext cx="3257550" cy="295275"/>
        </a:xfrm>
        <a:prstGeom prst="rect">
          <a:avLst/>
        </a:prstGeom>
        <a:noFill/>
      </xdr:spPr>
    </xdr:pic>
    <xdr:clientData/>
  </xdr:twoCellAnchor>
  <xdr:twoCellAnchor>
    <xdr:from>
      <xdr:col>5</xdr:col>
      <xdr:colOff>190501</xdr:colOff>
      <xdr:row>65</xdr:row>
      <xdr:rowOff>85724</xdr:rowOff>
    </xdr:from>
    <xdr:to>
      <xdr:col>7</xdr:col>
      <xdr:colOff>542925</xdr:colOff>
      <xdr:row>67</xdr:row>
      <xdr:rowOff>133349</xdr:rowOff>
    </xdr:to>
    <xdr:pic>
      <xdr:nvPicPr>
        <xdr:cNvPr id="1092" name="Picture 68"/>
        <xdr:cNvPicPr>
          <a:picLocks noChangeAspect="1" noChangeArrowheads="1"/>
        </xdr:cNvPicPr>
      </xdr:nvPicPr>
      <xdr:blipFill>
        <a:blip xmlns:r="http://schemas.openxmlformats.org/officeDocument/2006/relationships" r:embed="rId23">
          <a:clrChange>
            <a:clrFrom>
              <a:srgbClr val="FFFFFF"/>
            </a:clrFrom>
            <a:clrTo>
              <a:srgbClr val="FFFFFF">
                <a:alpha val="0"/>
              </a:srgbClr>
            </a:clrTo>
          </a:clrChange>
        </a:blip>
        <a:srcRect/>
        <a:stretch>
          <a:fillRect/>
        </a:stretch>
      </xdr:blipFill>
      <xdr:spPr bwMode="auto">
        <a:xfrm>
          <a:off x="3267076" y="11172824"/>
          <a:ext cx="1685924" cy="428625"/>
        </a:xfrm>
        <a:prstGeom prst="rect">
          <a:avLst/>
        </a:prstGeom>
        <a:noFill/>
      </xdr:spPr>
    </xdr:pic>
    <xdr:clientData/>
  </xdr:twoCellAnchor>
  <xdr:twoCellAnchor>
    <xdr:from>
      <xdr:col>2</xdr:col>
      <xdr:colOff>104776</xdr:colOff>
      <xdr:row>65</xdr:row>
      <xdr:rowOff>95249</xdr:rowOff>
    </xdr:from>
    <xdr:to>
      <xdr:col>4</xdr:col>
      <xdr:colOff>209550</xdr:colOff>
      <xdr:row>67</xdr:row>
      <xdr:rowOff>104774</xdr:rowOff>
    </xdr:to>
    <xdr:pic>
      <xdr:nvPicPr>
        <xdr:cNvPr id="1094" name="Picture 70"/>
        <xdr:cNvPicPr>
          <a:picLocks noChangeAspect="1" noChangeArrowheads="1"/>
        </xdr:cNvPicPr>
      </xdr:nvPicPr>
      <xdr:blipFill>
        <a:blip xmlns:r="http://schemas.openxmlformats.org/officeDocument/2006/relationships" r:embed="rId24">
          <a:clrChange>
            <a:clrFrom>
              <a:srgbClr val="FFFFFF"/>
            </a:clrFrom>
            <a:clrTo>
              <a:srgbClr val="FFFFFF">
                <a:alpha val="0"/>
              </a:srgbClr>
            </a:clrTo>
          </a:clrChange>
        </a:blip>
        <a:srcRect/>
        <a:stretch>
          <a:fillRect/>
        </a:stretch>
      </xdr:blipFill>
      <xdr:spPr bwMode="auto">
        <a:xfrm>
          <a:off x="1323976" y="11182349"/>
          <a:ext cx="1352549" cy="390525"/>
        </a:xfrm>
        <a:prstGeom prst="rect">
          <a:avLst/>
        </a:prstGeom>
        <a:noFill/>
      </xdr:spPr>
    </xdr:pic>
    <xdr:clientData/>
  </xdr:twoCellAnchor>
  <xdr:twoCellAnchor>
    <xdr:from>
      <xdr:col>2</xdr:col>
      <xdr:colOff>171451</xdr:colOff>
      <xdr:row>64</xdr:row>
      <xdr:rowOff>123824</xdr:rowOff>
    </xdr:from>
    <xdr:to>
      <xdr:col>2</xdr:col>
      <xdr:colOff>287631</xdr:colOff>
      <xdr:row>68</xdr:row>
      <xdr:rowOff>85724</xdr:rowOff>
    </xdr:to>
    <xdr:pic>
      <xdr:nvPicPr>
        <xdr:cNvPr id="1095" name="Picture 71"/>
        <xdr:cNvPicPr>
          <a:picLocks noChangeAspect="1" noChangeArrowheads="1"/>
        </xdr:cNvPicPr>
      </xdr:nvPicPr>
      <xdr:blipFill>
        <a:blip xmlns:r="http://schemas.openxmlformats.org/officeDocument/2006/relationships" r:embed="rId25">
          <a:clrChange>
            <a:clrFrom>
              <a:srgbClr val="FFFFFF"/>
            </a:clrFrom>
            <a:clrTo>
              <a:srgbClr val="FFFFFF">
                <a:alpha val="0"/>
              </a:srgbClr>
            </a:clrTo>
          </a:clrChange>
        </a:blip>
        <a:srcRect/>
        <a:stretch>
          <a:fillRect/>
        </a:stretch>
      </xdr:blipFill>
      <xdr:spPr bwMode="auto">
        <a:xfrm>
          <a:off x="1390651" y="12515849"/>
          <a:ext cx="116180" cy="733425"/>
        </a:xfrm>
        <a:prstGeom prst="rect">
          <a:avLst/>
        </a:prstGeom>
        <a:noFill/>
      </xdr:spPr>
    </xdr:pic>
    <xdr:clientData/>
  </xdr:twoCellAnchor>
  <xdr:twoCellAnchor>
    <xdr:from>
      <xdr:col>8</xdr:col>
      <xdr:colOff>514349</xdr:colOff>
      <xdr:row>64</xdr:row>
      <xdr:rowOff>85287</xdr:rowOff>
    </xdr:from>
    <xdr:to>
      <xdr:col>9</xdr:col>
      <xdr:colOff>142875</xdr:colOff>
      <xdr:row>68</xdr:row>
      <xdr:rowOff>47625</xdr:rowOff>
    </xdr:to>
    <xdr:pic>
      <xdr:nvPicPr>
        <xdr:cNvPr id="1096" name="Picture 72"/>
        <xdr:cNvPicPr>
          <a:picLocks noChangeAspect="1" noChangeArrowheads="1"/>
        </xdr:cNvPicPr>
      </xdr:nvPicPr>
      <xdr:blipFill>
        <a:blip xmlns:r="http://schemas.openxmlformats.org/officeDocument/2006/relationships" r:embed="rId26">
          <a:clrChange>
            <a:clrFrom>
              <a:srgbClr val="FFFFFF"/>
            </a:clrFrom>
            <a:clrTo>
              <a:srgbClr val="FFFFFF">
                <a:alpha val="0"/>
              </a:srgbClr>
            </a:clrTo>
          </a:clrChange>
        </a:blip>
        <a:srcRect/>
        <a:stretch>
          <a:fillRect/>
        </a:stretch>
      </xdr:blipFill>
      <xdr:spPr bwMode="auto">
        <a:xfrm>
          <a:off x="5534024" y="12477312"/>
          <a:ext cx="142876" cy="733863"/>
        </a:xfrm>
        <a:prstGeom prst="rect">
          <a:avLst/>
        </a:prstGeom>
        <a:noFill/>
      </xdr:spPr>
    </xdr:pic>
    <xdr:clientData/>
  </xdr:twoCellAnchor>
  <xdr:twoCellAnchor>
    <xdr:from>
      <xdr:col>0</xdr:col>
      <xdr:colOff>428625</xdr:colOff>
      <xdr:row>29</xdr:row>
      <xdr:rowOff>38100</xdr:rowOff>
    </xdr:from>
    <xdr:to>
      <xdr:col>4</xdr:col>
      <xdr:colOff>57150</xdr:colOff>
      <xdr:row>30</xdr:row>
      <xdr:rowOff>38100</xdr:rowOff>
    </xdr:to>
    <xdr:pic>
      <xdr:nvPicPr>
        <xdr:cNvPr id="1028" name="Picture 4"/>
        <xdr:cNvPicPr>
          <a:picLocks noChangeAspect="1" noChangeArrowheads="1"/>
        </xdr:cNvPicPr>
      </xdr:nvPicPr>
      <xdr:blipFill>
        <a:blip xmlns:r="http://schemas.openxmlformats.org/officeDocument/2006/relationships" r:embed="rId27">
          <a:clrChange>
            <a:clrFrom>
              <a:srgbClr val="FFFFFF"/>
            </a:clrFrom>
            <a:clrTo>
              <a:srgbClr val="FFFFFF">
                <a:alpha val="0"/>
              </a:srgbClr>
            </a:clrTo>
          </a:clrChange>
        </a:blip>
        <a:srcRect/>
        <a:stretch>
          <a:fillRect/>
        </a:stretch>
      </xdr:blipFill>
      <xdr:spPr bwMode="auto">
        <a:xfrm>
          <a:off x="428625" y="6943725"/>
          <a:ext cx="2095500" cy="238125"/>
        </a:xfrm>
        <a:prstGeom prst="rect">
          <a:avLst/>
        </a:prstGeom>
        <a:noFill/>
      </xdr:spPr>
    </xdr:pic>
    <xdr:clientData/>
  </xdr:twoCellAnchor>
  <xdr:twoCellAnchor>
    <xdr:from>
      <xdr:col>4</xdr:col>
      <xdr:colOff>438150</xdr:colOff>
      <xdr:row>29</xdr:row>
      <xdr:rowOff>9525</xdr:rowOff>
    </xdr:from>
    <xdr:to>
      <xdr:col>5</xdr:col>
      <xdr:colOff>19050</xdr:colOff>
      <xdr:row>30</xdr:row>
      <xdr:rowOff>57150</xdr:rowOff>
    </xdr:to>
    <xdr:pic>
      <xdr:nvPicPr>
        <xdr:cNvPr id="3" name="Picture 5"/>
        <xdr:cNvPicPr>
          <a:picLocks noChangeAspect="1" noChangeArrowheads="1"/>
        </xdr:cNvPicPr>
      </xdr:nvPicPr>
      <xdr:blipFill>
        <a:blip xmlns:r="http://schemas.openxmlformats.org/officeDocument/2006/relationships" r:embed="rId28">
          <a:clrChange>
            <a:clrFrom>
              <a:srgbClr val="FFFFFF"/>
            </a:clrFrom>
            <a:clrTo>
              <a:srgbClr val="FFFFFF">
                <a:alpha val="0"/>
              </a:srgbClr>
            </a:clrTo>
          </a:clrChange>
        </a:blip>
        <a:srcRect/>
        <a:stretch>
          <a:fillRect/>
        </a:stretch>
      </xdr:blipFill>
      <xdr:spPr bwMode="auto">
        <a:xfrm>
          <a:off x="2905125" y="5210175"/>
          <a:ext cx="190500" cy="285750"/>
        </a:xfrm>
        <a:prstGeom prst="rect">
          <a:avLst/>
        </a:prstGeom>
        <a:noFill/>
      </xdr:spPr>
    </xdr:pic>
    <xdr:clientData/>
  </xdr:twoCellAnchor>
  <xdr:twoCellAnchor>
    <xdr:from>
      <xdr:col>4</xdr:col>
      <xdr:colOff>0</xdr:colOff>
      <xdr:row>17</xdr:row>
      <xdr:rowOff>38100</xdr:rowOff>
    </xdr:from>
    <xdr:to>
      <xdr:col>4</xdr:col>
      <xdr:colOff>266700</xdr:colOff>
      <xdr:row>18</xdr:row>
      <xdr:rowOff>9525</xdr:rowOff>
    </xdr:to>
    <xdr:pic>
      <xdr:nvPicPr>
        <xdr:cNvPr id="39" name="Picture 8"/>
        <xdr:cNvPicPr>
          <a:picLocks noChangeAspect="1" noChangeArrowheads="1"/>
        </xdr:cNvPicPr>
      </xdr:nvPicPr>
      <xdr:blipFill>
        <a:blip xmlns:r="http://schemas.openxmlformats.org/officeDocument/2006/relationships" r:embed="rId4">
          <a:clrChange>
            <a:clrFrom>
              <a:srgbClr val="FFFFFF"/>
            </a:clrFrom>
            <a:clrTo>
              <a:srgbClr val="FFFFFF">
                <a:alpha val="0"/>
              </a:srgbClr>
            </a:clrTo>
          </a:clrChange>
        </a:blip>
        <a:srcRect/>
        <a:stretch>
          <a:fillRect/>
        </a:stretch>
      </xdr:blipFill>
      <xdr:spPr bwMode="auto">
        <a:xfrm>
          <a:off x="2466975" y="3257550"/>
          <a:ext cx="266700" cy="400050"/>
        </a:xfrm>
        <a:prstGeom prst="rect">
          <a:avLst/>
        </a:prstGeom>
        <a:noFill/>
      </xdr:spPr>
    </xdr:pic>
    <xdr:clientData/>
  </xdr:twoCellAnchor>
  <xdr:twoCellAnchor>
    <xdr:from>
      <xdr:col>4</xdr:col>
      <xdr:colOff>247650</xdr:colOff>
      <xdr:row>17</xdr:row>
      <xdr:rowOff>66675</xdr:rowOff>
    </xdr:from>
    <xdr:to>
      <xdr:col>5</xdr:col>
      <xdr:colOff>19050</xdr:colOff>
      <xdr:row>17</xdr:row>
      <xdr:rowOff>409575</xdr:rowOff>
    </xdr:to>
    <xdr:pic>
      <xdr:nvPicPr>
        <xdr:cNvPr id="4" name="Picture 6"/>
        <xdr:cNvPicPr>
          <a:picLocks noChangeAspect="1" noChangeArrowheads="1"/>
        </xdr:cNvPicPr>
      </xdr:nvPicPr>
      <xdr:blipFill>
        <a:blip xmlns:r="http://schemas.openxmlformats.org/officeDocument/2006/relationships" r:embed="rId29">
          <a:clrChange>
            <a:clrFrom>
              <a:srgbClr val="FFFFFF"/>
            </a:clrFrom>
            <a:clrTo>
              <a:srgbClr val="FFFFFF">
                <a:alpha val="0"/>
              </a:srgbClr>
            </a:clrTo>
          </a:clrChange>
        </a:blip>
        <a:srcRect/>
        <a:stretch>
          <a:fillRect/>
        </a:stretch>
      </xdr:blipFill>
      <xdr:spPr bwMode="auto">
        <a:xfrm>
          <a:off x="2714625" y="3286125"/>
          <a:ext cx="381000" cy="342900"/>
        </a:xfrm>
        <a:prstGeom prst="rect">
          <a:avLst/>
        </a:prstGeom>
        <a:noFill/>
      </xdr:spPr>
    </xdr:pic>
    <xdr:clientData/>
  </xdr:twoCellAnchor>
  <xdr:twoCellAnchor>
    <xdr:from>
      <xdr:col>4</xdr:col>
      <xdr:colOff>209550</xdr:colOff>
      <xdr:row>18</xdr:row>
      <xdr:rowOff>38100</xdr:rowOff>
    </xdr:from>
    <xdr:to>
      <xdr:col>4</xdr:col>
      <xdr:colOff>590550</xdr:colOff>
      <xdr:row>19</xdr:row>
      <xdr:rowOff>57150</xdr:rowOff>
    </xdr:to>
    <xdr:pic>
      <xdr:nvPicPr>
        <xdr:cNvPr id="6" name="Picture 7"/>
        <xdr:cNvPicPr>
          <a:picLocks noChangeAspect="1" noChangeArrowheads="1"/>
        </xdr:cNvPicPr>
      </xdr:nvPicPr>
      <xdr:blipFill>
        <a:blip xmlns:r="http://schemas.openxmlformats.org/officeDocument/2006/relationships" r:embed="rId29">
          <a:clrChange>
            <a:clrFrom>
              <a:srgbClr val="FFFFFF"/>
            </a:clrFrom>
            <a:clrTo>
              <a:srgbClr val="FFFFFF">
                <a:alpha val="0"/>
              </a:srgbClr>
            </a:clrTo>
          </a:clrChange>
        </a:blip>
        <a:srcRect/>
        <a:stretch>
          <a:fillRect/>
        </a:stretch>
      </xdr:blipFill>
      <xdr:spPr bwMode="auto">
        <a:xfrm>
          <a:off x="2676525" y="3981450"/>
          <a:ext cx="381000" cy="342900"/>
        </a:xfrm>
        <a:prstGeom prst="rect">
          <a:avLst/>
        </a:prstGeom>
        <a:noFill/>
      </xdr:spPr>
    </xdr:pic>
    <xdr:clientData/>
  </xdr:twoCellAnchor>
  <xdr:twoCellAnchor>
    <xdr:from>
      <xdr:col>3</xdr:col>
      <xdr:colOff>590550</xdr:colOff>
      <xdr:row>18</xdr:row>
      <xdr:rowOff>19050</xdr:rowOff>
    </xdr:from>
    <xdr:to>
      <xdr:col>4</xdr:col>
      <xdr:colOff>247650</xdr:colOff>
      <xdr:row>19</xdr:row>
      <xdr:rowOff>76200</xdr:rowOff>
    </xdr:to>
    <xdr:pic>
      <xdr:nvPicPr>
        <xdr:cNvPr id="42" name="Picture 8"/>
        <xdr:cNvPicPr>
          <a:picLocks noChangeAspect="1" noChangeArrowheads="1"/>
        </xdr:cNvPicPr>
      </xdr:nvPicPr>
      <xdr:blipFill>
        <a:blip xmlns:r="http://schemas.openxmlformats.org/officeDocument/2006/relationships" r:embed="rId4">
          <a:clrChange>
            <a:clrFrom>
              <a:srgbClr val="FFFFFF"/>
            </a:clrFrom>
            <a:clrTo>
              <a:srgbClr val="FFFFFF">
                <a:alpha val="0"/>
              </a:srgbClr>
            </a:clrTo>
          </a:clrChange>
        </a:blip>
        <a:srcRect/>
        <a:stretch>
          <a:fillRect/>
        </a:stretch>
      </xdr:blipFill>
      <xdr:spPr bwMode="auto">
        <a:xfrm>
          <a:off x="2447925" y="3962400"/>
          <a:ext cx="266700" cy="381000"/>
        </a:xfrm>
        <a:prstGeom prst="rect">
          <a:avLst/>
        </a:prstGeom>
        <a:noFill/>
      </xdr:spPr>
    </xdr:pic>
    <xdr:clientData/>
  </xdr:twoCellAnchor>
  <xdr:twoCellAnchor>
    <xdr:from>
      <xdr:col>1</xdr:col>
      <xdr:colOff>400050</xdr:colOff>
      <xdr:row>61</xdr:row>
      <xdr:rowOff>152400</xdr:rowOff>
    </xdr:from>
    <xdr:to>
      <xdr:col>2</xdr:col>
      <xdr:colOff>20180</xdr:colOff>
      <xdr:row>63</xdr:row>
      <xdr:rowOff>95250</xdr:rowOff>
    </xdr:to>
    <xdr:pic>
      <xdr:nvPicPr>
        <xdr:cNvPr id="43" name="Picture 11"/>
        <xdr:cNvPicPr>
          <a:picLocks noChangeAspect="1" noChangeArrowheads="1"/>
        </xdr:cNvPicPr>
      </xdr:nvPicPr>
      <xdr:blipFill>
        <a:blip xmlns:r="http://schemas.openxmlformats.org/officeDocument/2006/relationships" r:embed="rId10">
          <a:clrChange>
            <a:clrFrom>
              <a:srgbClr val="FFFFFF"/>
            </a:clrFrom>
            <a:clrTo>
              <a:srgbClr val="FFFFFF">
                <a:alpha val="0"/>
              </a:srgbClr>
            </a:clrTo>
          </a:clrChange>
        </a:blip>
        <a:srcRect/>
        <a:stretch>
          <a:fillRect/>
        </a:stretch>
      </xdr:blipFill>
      <xdr:spPr bwMode="auto">
        <a:xfrm>
          <a:off x="1009650" y="11972925"/>
          <a:ext cx="229730" cy="323850"/>
        </a:xfrm>
        <a:prstGeom prst="rect">
          <a:avLst/>
        </a:prstGeom>
        <a:noFill/>
      </xdr:spPr>
    </xdr:pic>
    <xdr:clientData/>
  </xdr:twoCellAnchor>
  <xdr:twoCellAnchor>
    <xdr:from>
      <xdr:col>1</xdr:col>
      <xdr:colOff>590550</xdr:colOff>
      <xdr:row>18</xdr:row>
      <xdr:rowOff>47625</xdr:rowOff>
    </xdr:from>
    <xdr:to>
      <xdr:col>2</xdr:col>
      <xdr:colOff>228600</xdr:colOff>
      <xdr:row>19</xdr:row>
      <xdr:rowOff>636</xdr:rowOff>
    </xdr:to>
    <xdr:pic>
      <xdr:nvPicPr>
        <xdr:cNvPr id="44" name="Picture 6"/>
        <xdr:cNvPicPr>
          <a:picLocks noChangeAspect="1" noChangeArrowheads="1"/>
        </xdr:cNvPicPr>
      </xdr:nvPicPr>
      <xdr:blipFill>
        <a:blip xmlns:r="http://schemas.openxmlformats.org/officeDocument/2006/relationships" r:embed="rId6">
          <a:clrChange>
            <a:clrFrom>
              <a:srgbClr val="FFFFFF"/>
            </a:clrFrom>
            <a:clrTo>
              <a:srgbClr val="FFFFFF">
                <a:alpha val="0"/>
              </a:srgbClr>
            </a:clrTo>
          </a:clrChange>
        </a:blip>
        <a:srcRect/>
        <a:stretch>
          <a:fillRect/>
        </a:stretch>
      </xdr:blipFill>
      <xdr:spPr bwMode="auto">
        <a:xfrm>
          <a:off x="1200150" y="4391025"/>
          <a:ext cx="247650" cy="276861"/>
        </a:xfrm>
        <a:prstGeom prst="rect">
          <a:avLst/>
        </a:prstGeom>
        <a:noFill/>
      </xdr:spPr>
    </xdr:pic>
    <xdr:clientData/>
  </xdr:twoCellAnchor>
  <xdr:twoCellAnchor>
    <xdr:from>
      <xdr:col>1</xdr:col>
      <xdr:colOff>361950</xdr:colOff>
      <xdr:row>45</xdr:row>
      <xdr:rowOff>19050</xdr:rowOff>
    </xdr:from>
    <xdr:to>
      <xdr:col>1</xdr:col>
      <xdr:colOff>591680</xdr:colOff>
      <xdr:row>46</xdr:row>
      <xdr:rowOff>66675</xdr:rowOff>
    </xdr:to>
    <xdr:pic>
      <xdr:nvPicPr>
        <xdr:cNvPr id="45" name="Picture 11"/>
        <xdr:cNvPicPr>
          <a:picLocks noChangeAspect="1" noChangeArrowheads="1"/>
        </xdr:cNvPicPr>
      </xdr:nvPicPr>
      <xdr:blipFill>
        <a:blip xmlns:r="http://schemas.openxmlformats.org/officeDocument/2006/relationships" r:embed="rId10">
          <a:clrChange>
            <a:clrFrom>
              <a:srgbClr val="FFFFFF"/>
            </a:clrFrom>
            <a:clrTo>
              <a:srgbClr val="FFFFFF">
                <a:alpha val="0"/>
              </a:srgbClr>
            </a:clrTo>
          </a:clrChange>
        </a:blip>
        <a:srcRect/>
        <a:stretch>
          <a:fillRect/>
        </a:stretch>
      </xdr:blipFill>
      <xdr:spPr bwMode="auto">
        <a:xfrm>
          <a:off x="971550" y="8515350"/>
          <a:ext cx="229730" cy="323850"/>
        </a:xfrm>
        <a:prstGeom prst="rect">
          <a:avLst/>
        </a:prstGeom>
        <a:noFill/>
      </xdr:spPr>
    </xdr:pic>
    <xdr:clientData/>
  </xdr:twoCellAnchor>
  <xdr:twoCellAnchor>
    <xdr:from>
      <xdr:col>2</xdr:col>
      <xdr:colOff>428625</xdr:colOff>
      <xdr:row>24</xdr:row>
      <xdr:rowOff>76200</xdr:rowOff>
    </xdr:from>
    <xdr:to>
      <xdr:col>3</xdr:col>
      <xdr:colOff>66675</xdr:colOff>
      <xdr:row>24</xdr:row>
      <xdr:rowOff>381636</xdr:rowOff>
    </xdr:to>
    <xdr:pic>
      <xdr:nvPicPr>
        <xdr:cNvPr id="47" name="Picture 6"/>
        <xdr:cNvPicPr>
          <a:picLocks noChangeAspect="1" noChangeArrowheads="1"/>
        </xdr:cNvPicPr>
      </xdr:nvPicPr>
      <xdr:blipFill>
        <a:blip xmlns:r="http://schemas.openxmlformats.org/officeDocument/2006/relationships" r:embed="rId6">
          <a:clrChange>
            <a:clrFrom>
              <a:srgbClr val="FFFFFF"/>
            </a:clrFrom>
            <a:clrTo>
              <a:srgbClr val="FFFFFF">
                <a:alpha val="0"/>
              </a:srgbClr>
            </a:clrTo>
          </a:clrChange>
        </a:blip>
        <a:srcRect/>
        <a:stretch>
          <a:fillRect/>
        </a:stretch>
      </xdr:blipFill>
      <xdr:spPr bwMode="auto">
        <a:xfrm>
          <a:off x="4838700" y="4419600"/>
          <a:ext cx="247650" cy="248286"/>
        </a:xfrm>
        <a:prstGeom prst="rect">
          <a:avLst/>
        </a:prstGeom>
        <a:noFill/>
      </xdr:spPr>
    </xdr:pic>
    <xdr:clientData/>
  </xdr:twoCellAnchor>
  <xdr:twoCellAnchor>
    <xdr:from>
      <xdr:col>4</xdr:col>
      <xdr:colOff>0</xdr:colOff>
      <xdr:row>24</xdr:row>
      <xdr:rowOff>0</xdr:rowOff>
    </xdr:from>
    <xdr:to>
      <xdr:col>4</xdr:col>
      <xdr:colOff>266700</xdr:colOff>
      <xdr:row>25</xdr:row>
      <xdr:rowOff>47625</xdr:rowOff>
    </xdr:to>
    <xdr:pic>
      <xdr:nvPicPr>
        <xdr:cNvPr id="48" name="Picture 8"/>
        <xdr:cNvPicPr>
          <a:picLocks noChangeAspect="1" noChangeArrowheads="1"/>
        </xdr:cNvPicPr>
      </xdr:nvPicPr>
      <xdr:blipFill>
        <a:blip xmlns:r="http://schemas.openxmlformats.org/officeDocument/2006/relationships" r:embed="rId4">
          <a:clrChange>
            <a:clrFrom>
              <a:srgbClr val="FFFFFF"/>
            </a:clrFrom>
            <a:clrTo>
              <a:srgbClr val="FFFFFF">
                <a:alpha val="0"/>
              </a:srgbClr>
            </a:clrTo>
          </a:clrChange>
        </a:blip>
        <a:srcRect/>
        <a:stretch>
          <a:fillRect/>
        </a:stretch>
      </xdr:blipFill>
      <xdr:spPr bwMode="auto">
        <a:xfrm>
          <a:off x="2466975" y="5638800"/>
          <a:ext cx="266700" cy="381000"/>
        </a:xfrm>
        <a:prstGeom prst="rect">
          <a:avLst/>
        </a:prstGeom>
        <a:noFill/>
      </xdr:spPr>
    </xdr:pic>
    <xdr:clientData/>
  </xdr:twoCellAnchor>
  <xdr:twoCellAnchor>
    <xdr:from>
      <xdr:col>4</xdr:col>
      <xdr:colOff>266700</xdr:colOff>
      <xdr:row>24</xdr:row>
      <xdr:rowOff>0</xdr:rowOff>
    </xdr:from>
    <xdr:to>
      <xdr:col>4</xdr:col>
      <xdr:colOff>552450</xdr:colOff>
      <xdr:row>25</xdr:row>
      <xdr:rowOff>66675</xdr:rowOff>
    </xdr:to>
    <xdr:pic>
      <xdr:nvPicPr>
        <xdr:cNvPr id="49" name="Picture 7"/>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2733675" y="5638800"/>
          <a:ext cx="285750" cy="400050"/>
        </a:xfrm>
        <a:prstGeom prst="rect">
          <a:avLst/>
        </a:prstGeom>
        <a:noFill/>
      </xdr:spPr>
    </xdr:pic>
    <xdr:clientData/>
  </xdr:twoCellAnchor>
  <xdr:twoCellAnchor>
    <xdr:from>
      <xdr:col>5</xdr:col>
      <xdr:colOff>495300</xdr:colOff>
      <xdr:row>23</xdr:row>
      <xdr:rowOff>190500</xdr:rowOff>
    </xdr:from>
    <xdr:to>
      <xdr:col>6</xdr:col>
      <xdr:colOff>9524</xdr:colOff>
      <xdr:row>25</xdr:row>
      <xdr:rowOff>86431</xdr:rowOff>
    </xdr:to>
    <xdr:pic>
      <xdr:nvPicPr>
        <xdr:cNvPr id="50" name="Picture 8"/>
        <xdr:cNvPicPr>
          <a:picLocks noChangeAspect="1" noChangeArrowheads="1"/>
        </xdr:cNvPicPr>
      </xdr:nvPicPr>
      <xdr:blipFill>
        <a:blip xmlns:r="http://schemas.openxmlformats.org/officeDocument/2006/relationships" r:embed="rId8">
          <a:clrChange>
            <a:clrFrom>
              <a:srgbClr val="FFFFFF"/>
            </a:clrFrom>
            <a:clrTo>
              <a:srgbClr val="FFFFFF">
                <a:alpha val="0"/>
              </a:srgbClr>
            </a:clrTo>
          </a:clrChange>
        </a:blip>
        <a:srcRect/>
        <a:stretch>
          <a:fillRect/>
        </a:stretch>
      </xdr:blipFill>
      <xdr:spPr bwMode="auto">
        <a:xfrm>
          <a:off x="3571875" y="5610225"/>
          <a:ext cx="123824" cy="448381"/>
        </a:xfrm>
        <a:prstGeom prst="rect">
          <a:avLst/>
        </a:prstGeom>
        <a:noFill/>
      </xdr:spPr>
    </xdr:pic>
    <xdr:clientData/>
  </xdr:twoCellAnchor>
  <xdr:twoCellAnchor>
    <xdr:from>
      <xdr:col>6</xdr:col>
      <xdr:colOff>76200</xdr:colOff>
      <xdr:row>29</xdr:row>
      <xdr:rowOff>57150</xdr:rowOff>
    </xdr:from>
    <xdr:to>
      <xdr:col>6</xdr:col>
      <xdr:colOff>628650</xdr:colOff>
      <xdr:row>30</xdr:row>
      <xdr:rowOff>38099</xdr:rowOff>
    </xdr:to>
    <xdr:pic>
      <xdr:nvPicPr>
        <xdr:cNvPr id="7" name="Picture 10"/>
        <xdr:cNvPicPr>
          <a:picLocks noChangeAspect="1" noChangeArrowheads="1"/>
        </xdr:cNvPicPr>
      </xdr:nvPicPr>
      <xdr:blipFill>
        <a:blip xmlns:r="http://schemas.openxmlformats.org/officeDocument/2006/relationships" r:embed="rId30">
          <a:clrChange>
            <a:clrFrom>
              <a:srgbClr val="FFFFFF"/>
            </a:clrFrom>
            <a:clrTo>
              <a:srgbClr val="FFFFFF">
                <a:alpha val="0"/>
              </a:srgbClr>
            </a:clrTo>
          </a:clrChange>
        </a:blip>
        <a:srcRect/>
        <a:stretch>
          <a:fillRect/>
        </a:stretch>
      </xdr:blipFill>
      <xdr:spPr bwMode="auto">
        <a:xfrm>
          <a:off x="3762375" y="6962775"/>
          <a:ext cx="552450" cy="219074"/>
        </a:xfrm>
        <a:prstGeom prst="rect">
          <a:avLst/>
        </a:prstGeom>
        <a:noFill/>
      </xdr:spPr>
    </xdr:pic>
    <xdr:clientData/>
  </xdr:twoCellAnchor>
  <xdr:twoCellAnchor>
    <xdr:from>
      <xdr:col>6</xdr:col>
      <xdr:colOff>533400</xdr:colOff>
      <xdr:row>35</xdr:row>
      <xdr:rowOff>123825</xdr:rowOff>
    </xdr:from>
    <xdr:to>
      <xdr:col>7</xdr:col>
      <xdr:colOff>76200</xdr:colOff>
      <xdr:row>37</xdr:row>
      <xdr:rowOff>114300</xdr:rowOff>
    </xdr:to>
    <xdr:pic>
      <xdr:nvPicPr>
        <xdr:cNvPr id="52" name="Picture 8"/>
        <xdr:cNvPicPr>
          <a:picLocks noChangeAspect="1" noChangeArrowheads="1"/>
        </xdr:cNvPicPr>
      </xdr:nvPicPr>
      <xdr:blipFill>
        <a:blip xmlns:r="http://schemas.openxmlformats.org/officeDocument/2006/relationships" r:embed="rId4">
          <a:clrChange>
            <a:clrFrom>
              <a:srgbClr val="FFFFFF"/>
            </a:clrFrom>
            <a:clrTo>
              <a:srgbClr val="FFFFFF">
                <a:alpha val="0"/>
              </a:srgbClr>
            </a:clrTo>
          </a:clrChange>
        </a:blip>
        <a:srcRect/>
        <a:stretch>
          <a:fillRect/>
        </a:stretch>
      </xdr:blipFill>
      <xdr:spPr bwMode="auto">
        <a:xfrm>
          <a:off x="4219575" y="8267700"/>
          <a:ext cx="266700" cy="381000"/>
        </a:xfrm>
        <a:prstGeom prst="rect">
          <a:avLst/>
        </a:prstGeom>
        <a:noFill/>
      </xdr:spPr>
    </xdr:pic>
    <xdr:clientData/>
  </xdr:twoCellAnchor>
  <xdr:twoCellAnchor>
    <xdr:from>
      <xdr:col>2</xdr:col>
      <xdr:colOff>400050</xdr:colOff>
      <xdr:row>17</xdr:row>
      <xdr:rowOff>57150</xdr:rowOff>
    </xdr:from>
    <xdr:to>
      <xdr:col>3</xdr:col>
      <xdr:colOff>28575</xdr:colOff>
      <xdr:row>18</xdr:row>
      <xdr:rowOff>9525</xdr:rowOff>
    </xdr:to>
    <xdr:pic>
      <xdr:nvPicPr>
        <xdr:cNvPr id="53" name="Picture 8"/>
        <xdr:cNvPicPr>
          <a:picLocks noChangeAspect="1" noChangeArrowheads="1"/>
        </xdr:cNvPicPr>
      </xdr:nvPicPr>
      <xdr:blipFill>
        <a:blip xmlns:r="http://schemas.openxmlformats.org/officeDocument/2006/relationships" r:embed="rId4">
          <a:clrChange>
            <a:clrFrom>
              <a:srgbClr val="FFFFFF"/>
            </a:clrFrom>
            <a:clrTo>
              <a:srgbClr val="FFFFFF">
                <a:alpha val="0"/>
              </a:srgbClr>
            </a:clrTo>
          </a:clrChange>
        </a:blip>
        <a:srcRect/>
        <a:stretch>
          <a:fillRect/>
        </a:stretch>
      </xdr:blipFill>
      <xdr:spPr bwMode="auto">
        <a:xfrm>
          <a:off x="1619250" y="3971925"/>
          <a:ext cx="266700" cy="381000"/>
        </a:xfrm>
        <a:prstGeom prst="rect">
          <a:avLst/>
        </a:prstGeom>
        <a:noFill/>
      </xdr:spPr>
    </xdr:pic>
    <xdr:clientData/>
  </xdr:twoCellAnchor>
  <xdr:twoCellAnchor>
    <xdr:from>
      <xdr:col>2</xdr:col>
      <xdr:colOff>390525</xdr:colOff>
      <xdr:row>18</xdr:row>
      <xdr:rowOff>9525</xdr:rowOff>
    </xdr:from>
    <xdr:to>
      <xdr:col>3</xdr:col>
      <xdr:colOff>19050</xdr:colOff>
      <xdr:row>19</xdr:row>
      <xdr:rowOff>66675</xdr:rowOff>
    </xdr:to>
    <xdr:pic>
      <xdr:nvPicPr>
        <xdr:cNvPr id="54" name="Picture 8"/>
        <xdr:cNvPicPr>
          <a:picLocks noChangeAspect="1" noChangeArrowheads="1"/>
        </xdr:cNvPicPr>
      </xdr:nvPicPr>
      <xdr:blipFill>
        <a:blip xmlns:r="http://schemas.openxmlformats.org/officeDocument/2006/relationships" r:embed="rId4">
          <a:clrChange>
            <a:clrFrom>
              <a:srgbClr val="FFFFFF"/>
            </a:clrFrom>
            <a:clrTo>
              <a:srgbClr val="FFFFFF">
                <a:alpha val="0"/>
              </a:srgbClr>
            </a:clrTo>
          </a:clrChange>
        </a:blip>
        <a:srcRect/>
        <a:stretch>
          <a:fillRect/>
        </a:stretch>
      </xdr:blipFill>
      <xdr:spPr bwMode="auto">
        <a:xfrm>
          <a:off x="1609725" y="4352925"/>
          <a:ext cx="266700" cy="381000"/>
        </a:xfrm>
        <a:prstGeom prst="rect">
          <a:avLst/>
        </a:prstGeom>
        <a:noFill/>
      </xdr:spPr>
    </xdr:pic>
    <xdr:clientData/>
  </xdr:twoCellAnchor>
  <xdr:twoCellAnchor>
    <xdr:from>
      <xdr:col>8</xdr:col>
      <xdr:colOff>304800</xdr:colOff>
      <xdr:row>18</xdr:row>
      <xdr:rowOff>19050</xdr:rowOff>
    </xdr:from>
    <xdr:to>
      <xdr:col>9</xdr:col>
      <xdr:colOff>57150</xdr:colOff>
      <xdr:row>19</xdr:row>
      <xdr:rowOff>76200</xdr:rowOff>
    </xdr:to>
    <xdr:pic>
      <xdr:nvPicPr>
        <xdr:cNvPr id="55" name="Picture 8"/>
        <xdr:cNvPicPr>
          <a:picLocks noChangeAspect="1" noChangeArrowheads="1"/>
        </xdr:cNvPicPr>
      </xdr:nvPicPr>
      <xdr:blipFill>
        <a:blip xmlns:r="http://schemas.openxmlformats.org/officeDocument/2006/relationships" r:embed="rId4">
          <a:clrChange>
            <a:clrFrom>
              <a:srgbClr val="FFFFFF"/>
            </a:clrFrom>
            <a:clrTo>
              <a:srgbClr val="FFFFFF">
                <a:alpha val="0"/>
              </a:srgbClr>
            </a:clrTo>
          </a:clrChange>
        </a:blip>
        <a:srcRect/>
        <a:stretch>
          <a:fillRect/>
        </a:stretch>
      </xdr:blipFill>
      <xdr:spPr bwMode="auto">
        <a:xfrm>
          <a:off x="5324475" y="4362450"/>
          <a:ext cx="266700" cy="381000"/>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dimension ref="A1:M45"/>
  <sheetViews>
    <sheetView workbookViewId="0">
      <selection activeCell="E17" sqref="E17"/>
    </sheetView>
  </sheetViews>
  <sheetFormatPr defaultRowHeight="15"/>
  <cols>
    <col min="9" max="9" width="12.42578125" bestFit="1" customWidth="1"/>
  </cols>
  <sheetData>
    <row r="1" spans="1:11" ht="15" customHeight="1">
      <c r="A1" s="83" t="s">
        <v>7</v>
      </c>
      <c r="B1" s="83"/>
      <c r="C1" s="83"/>
      <c r="D1" s="83"/>
      <c r="E1" s="83"/>
      <c r="F1" s="83"/>
      <c r="G1" s="83"/>
      <c r="H1" s="83"/>
      <c r="I1" s="83"/>
      <c r="J1" s="83"/>
      <c r="K1" s="2"/>
    </row>
    <row r="2" spans="1:11" ht="15" customHeight="1">
      <c r="A2" s="83"/>
      <c r="B2" s="83"/>
      <c r="C2" s="83"/>
      <c r="D2" s="83"/>
      <c r="E2" s="83"/>
      <c r="F2" s="83"/>
      <c r="G2" s="83"/>
      <c r="H2" s="83"/>
      <c r="I2" s="83"/>
      <c r="J2" s="83"/>
      <c r="K2" s="2"/>
    </row>
    <row r="3" spans="1:11" ht="15" customHeight="1">
      <c r="A3" s="83"/>
      <c r="B3" s="83"/>
      <c r="C3" s="83"/>
      <c r="D3" s="83"/>
      <c r="E3" s="83"/>
      <c r="F3" s="83"/>
      <c r="G3" s="83"/>
      <c r="H3" s="83"/>
      <c r="I3" s="83"/>
      <c r="J3" s="83"/>
      <c r="K3" s="2"/>
    </row>
    <row r="4" spans="1:11" ht="15" customHeight="1">
      <c r="A4" s="83"/>
      <c r="B4" s="83"/>
      <c r="C4" s="83"/>
      <c r="D4" s="83"/>
      <c r="E4" s="83"/>
      <c r="F4" s="83"/>
      <c r="G4" s="83"/>
      <c r="H4" s="83"/>
      <c r="I4" s="83"/>
      <c r="J4" s="83"/>
      <c r="K4" s="2"/>
    </row>
    <row r="5" spans="1:11" s="1" customFormat="1" ht="15" customHeight="1">
      <c r="A5" s="24"/>
      <c r="B5" s="24"/>
      <c r="C5" s="24"/>
      <c r="D5" s="24"/>
      <c r="E5" s="24"/>
      <c r="F5" s="24"/>
      <c r="G5" s="86" t="s">
        <v>19</v>
      </c>
      <c r="H5" s="86"/>
      <c r="I5" s="86"/>
      <c r="J5" s="86"/>
      <c r="K5" s="2"/>
    </row>
    <row r="6" spans="1:11" s="1" customFormat="1" ht="22.5" customHeight="1">
      <c r="A6" s="24"/>
      <c r="B6" s="24"/>
      <c r="C6" s="24"/>
      <c r="D6" s="24"/>
      <c r="E6" s="24"/>
      <c r="F6" s="24"/>
      <c r="G6" s="86"/>
      <c r="H6" s="86"/>
      <c r="I6" s="86"/>
      <c r="J6" s="86"/>
      <c r="K6" s="2"/>
    </row>
    <row r="7" spans="1:11" s="1" customFormat="1" ht="15" customHeight="1">
      <c r="A7" s="24"/>
      <c r="B7" s="24"/>
      <c r="C7" s="24"/>
      <c r="D7" s="24"/>
      <c r="E7" s="24"/>
      <c r="F7" s="25" t="s">
        <v>54</v>
      </c>
      <c r="G7" s="66">
        <v>11.27</v>
      </c>
      <c r="H7" s="25" t="s">
        <v>48</v>
      </c>
      <c r="I7" s="61">
        <v>23.09</v>
      </c>
      <c r="J7" s="3"/>
      <c r="K7" s="2"/>
    </row>
    <row r="8" spans="1:11" s="1" customFormat="1" ht="15" customHeight="1">
      <c r="A8" s="24"/>
      <c r="B8" s="24"/>
      <c r="C8" s="24"/>
      <c r="D8" s="24"/>
      <c r="E8" s="24"/>
      <c r="F8" s="25" t="s">
        <v>53</v>
      </c>
      <c r="G8" s="66">
        <v>22.1</v>
      </c>
      <c r="H8" s="25" t="s">
        <v>47</v>
      </c>
      <c r="I8" s="61">
        <v>62.02</v>
      </c>
      <c r="J8" s="3"/>
      <c r="K8" s="2"/>
    </row>
    <row r="9" spans="1:11" s="1" customFormat="1" ht="15" customHeight="1">
      <c r="A9" s="24"/>
      <c r="B9" s="24"/>
      <c r="C9" s="24"/>
      <c r="D9" s="24"/>
      <c r="E9" s="24"/>
      <c r="F9" s="25" t="s">
        <v>52</v>
      </c>
      <c r="G9" s="66">
        <v>31.7</v>
      </c>
      <c r="H9" s="25" t="s">
        <v>46</v>
      </c>
      <c r="I9" s="61">
        <v>98.66</v>
      </c>
      <c r="J9" s="3"/>
      <c r="K9" s="2"/>
    </row>
    <row r="10" spans="1:11" s="1" customFormat="1" ht="15" customHeight="1">
      <c r="A10" s="24"/>
      <c r="B10" s="24"/>
      <c r="C10" s="24"/>
      <c r="D10" s="24"/>
      <c r="E10" s="24"/>
      <c r="F10" s="25" t="s">
        <v>51</v>
      </c>
      <c r="G10" s="66">
        <v>19.239999999999998</v>
      </c>
      <c r="H10" s="25" t="s">
        <v>45</v>
      </c>
      <c r="I10" s="61">
        <v>14.9</v>
      </c>
      <c r="J10" s="3"/>
      <c r="K10" s="2"/>
    </row>
    <row r="11" spans="1:11" s="1" customFormat="1" ht="15" customHeight="1">
      <c r="A11" s="24"/>
      <c r="B11" s="24"/>
      <c r="C11" s="24"/>
      <c r="D11" s="24"/>
      <c r="E11" s="24"/>
      <c r="F11" s="26" t="s">
        <v>50</v>
      </c>
      <c r="G11" s="67">
        <v>47.4</v>
      </c>
      <c r="H11" s="26" t="s">
        <v>44</v>
      </c>
      <c r="I11" s="68">
        <v>30.6</v>
      </c>
      <c r="J11" s="24"/>
      <c r="K11" s="2"/>
    </row>
    <row r="12" spans="1:11" s="1" customFormat="1" ht="15" customHeight="1">
      <c r="A12" s="24"/>
      <c r="B12" s="24"/>
      <c r="C12" s="24"/>
      <c r="D12" s="24"/>
      <c r="E12" s="24"/>
      <c r="F12" s="26" t="s">
        <v>49</v>
      </c>
      <c r="G12" s="67">
        <v>78.040000000000006</v>
      </c>
      <c r="H12" s="26" t="s">
        <v>43</v>
      </c>
      <c r="I12" s="68">
        <v>46.09</v>
      </c>
      <c r="J12" s="24"/>
      <c r="K12" s="2"/>
    </row>
    <row r="13" spans="1:11" s="1" customFormat="1" ht="15" customHeight="1">
      <c r="A13" s="24"/>
      <c r="B13" s="24"/>
      <c r="C13" s="24"/>
      <c r="D13" s="24"/>
      <c r="E13" s="24"/>
      <c r="F13" s="27"/>
      <c r="G13" s="24"/>
      <c r="H13" s="24"/>
      <c r="I13" s="24"/>
      <c r="J13" s="24"/>
      <c r="K13" s="2"/>
    </row>
    <row r="14" spans="1:11" s="1" customFormat="1" ht="15" customHeight="1">
      <c r="A14" s="24"/>
      <c r="B14" s="24"/>
      <c r="C14" s="24"/>
      <c r="D14" s="24"/>
      <c r="E14" s="24"/>
      <c r="F14" s="24"/>
      <c r="G14" s="24"/>
      <c r="H14" s="24"/>
      <c r="I14" s="24"/>
      <c r="J14" s="24"/>
      <c r="K14" s="2"/>
    </row>
    <row r="15" spans="1:11" s="1" customFormat="1" ht="15" customHeight="1">
      <c r="A15" s="24"/>
      <c r="B15" s="24"/>
      <c r="C15" s="24"/>
      <c r="D15" s="24"/>
      <c r="E15" s="24"/>
      <c r="F15" s="24"/>
      <c r="G15" s="24"/>
      <c r="H15" s="84" t="s">
        <v>8</v>
      </c>
      <c r="I15" s="84"/>
      <c r="J15" s="84"/>
      <c r="K15" s="2"/>
    </row>
    <row r="16" spans="1:11" s="1" customFormat="1" ht="15" customHeight="1">
      <c r="A16" s="24"/>
      <c r="B16" s="28" t="s">
        <v>20</v>
      </c>
      <c r="C16" s="65">
        <v>4</v>
      </c>
      <c r="D16" s="24"/>
      <c r="E16" s="24"/>
      <c r="F16" s="24"/>
      <c r="G16" s="42"/>
      <c r="H16" s="84"/>
      <c r="I16" s="84"/>
      <c r="J16" s="84"/>
      <c r="K16" s="2"/>
    </row>
    <row r="17" spans="1:13" s="1" customFormat="1" ht="15" customHeight="1">
      <c r="A17" s="24"/>
      <c r="B17" s="24"/>
      <c r="C17" s="24"/>
      <c r="D17" s="24"/>
      <c r="E17" s="24"/>
      <c r="F17" s="24"/>
      <c r="G17" s="24"/>
      <c r="H17" s="84"/>
      <c r="I17" s="84"/>
      <c r="J17" s="84"/>
      <c r="K17" s="2"/>
    </row>
    <row r="18" spans="1:13">
      <c r="A18" s="2"/>
      <c r="B18" s="2"/>
      <c r="C18" s="12"/>
      <c r="D18" s="12"/>
      <c r="E18" s="12"/>
      <c r="F18" s="12"/>
      <c r="G18" s="12"/>
      <c r="H18" s="12"/>
      <c r="I18" s="12"/>
      <c r="J18" s="12"/>
      <c r="K18" s="2"/>
    </row>
    <row r="19" spans="1:13">
      <c r="A19" s="12"/>
      <c r="B19" s="12"/>
      <c r="C19" s="12"/>
      <c r="D19" s="2"/>
      <c r="E19" s="71">
        <f>SUM(G9,G12,I9,I12)</f>
        <v>254.49</v>
      </c>
      <c r="F19" s="12" t="s">
        <v>15</v>
      </c>
      <c r="G19" s="2"/>
      <c r="H19" s="63">
        <v>126.67</v>
      </c>
      <c r="I19" s="12" t="s">
        <v>15</v>
      </c>
      <c r="J19" s="12"/>
      <c r="K19" s="2"/>
    </row>
    <row r="20" spans="1:13">
      <c r="A20" s="2"/>
      <c r="B20" s="2"/>
      <c r="C20" s="3"/>
      <c r="D20" s="29"/>
      <c r="E20" s="64">
        <v>2.4077633000000001E-2</v>
      </c>
      <c r="F20" s="2" t="s">
        <v>38</v>
      </c>
      <c r="G20" s="2"/>
      <c r="H20" s="5">
        <v>280</v>
      </c>
      <c r="I20" s="2" t="s">
        <v>38</v>
      </c>
      <c r="J20" s="2"/>
      <c r="K20" s="2"/>
    </row>
    <row r="21" spans="1:13">
      <c r="A21" s="2"/>
      <c r="B21" s="2"/>
      <c r="C21" s="3"/>
      <c r="D21" s="29"/>
      <c r="E21" s="2"/>
      <c r="F21" s="2"/>
      <c r="G21" s="3"/>
      <c r="H21" s="29"/>
      <c r="I21" s="2"/>
      <c r="J21" s="2"/>
      <c r="K21" s="2"/>
    </row>
    <row r="22" spans="1:13">
      <c r="A22" s="2"/>
      <c r="B22" s="2"/>
      <c r="C22" s="3"/>
      <c r="D22" s="29"/>
      <c r="E22" s="2"/>
      <c r="F22" s="2"/>
      <c r="G22" s="3"/>
      <c r="H22" s="85" t="str">
        <f>IF(E23&lt;=0.05,"طبقه مهار شده است","طبقه مهار نشده است")</f>
        <v>طبقه مهار شده است</v>
      </c>
      <c r="I22" s="85"/>
      <c r="J22" s="85"/>
      <c r="K22" s="2"/>
    </row>
    <row r="23" spans="1:13">
      <c r="A23" s="2"/>
      <c r="B23" s="2"/>
      <c r="C23" s="2"/>
      <c r="D23" s="2"/>
      <c r="E23" s="2">
        <f>(E19*E20)/(H19*H20)</f>
        <v>1.7276378503676597E-4</v>
      </c>
      <c r="F23" s="2"/>
      <c r="G23" s="2"/>
      <c r="H23" s="85"/>
      <c r="I23" s="85"/>
      <c r="J23" s="85"/>
      <c r="K23" s="2"/>
    </row>
    <row r="24" spans="1:13">
      <c r="A24" s="12"/>
      <c r="B24" s="2"/>
      <c r="C24" s="12"/>
      <c r="D24" s="12"/>
      <c r="E24" s="12"/>
      <c r="F24" s="12"/>
      <c r="G24" s="12"/>
      <c r="H24" s="12"/>
      <c r="I24" s="12"/>
      <c r="J24" s="12"/>
      <c r="K24" s="2"/>
    </row>
    <row r="25" spans="1:13">
      <c r="A25" s="12"/>
      <c r="B25" s="12"/>
      <c r="C25" s="12"/>
      <c r="D25" s="12"/>
      <c r="E25" s="12"/>
      <c r="F25" s="12"/>
      <c r="G25" s="12"/>
      <c r="H25" s="84" t="s">
        <v>9</v>
      </c>
      <c r="I25" s="84"/>
      <c r="J25" s="84"/>
      <c r="K25" s="2"/>
    </row>
    <row r="26" spans="1:13">
      <c r="A26" s="12"/>
      <c r="B26" s="12"/>
      <c r="C26" s="12"/>
      <c r="D26" s="12"/>
      <c r="E26" s="12"/>
      <c r="F26" s="2"/>
      <c r="G26" s="12"/>
      <c r="H26" s="84"/>
      <c r="I26" s="84"/>
      <c r="J26" s="84"/>
      <c r="K26" s="2"/>
    </row>
    <row r="27" spans="1:13">
      <c r="A27" s="2"/>
      <c r="B27" s="2"/>
      <c r="C27" s="2"/>
      <c r="D27" s="2"/>
      <c r="E27" s="2"/>
      <c r="F27" s="2"/>
      <c r="G27" s="2"/>
      <c r="H27" s="84"/>
      <c r="I27" s="84"/>
      <c r="J27" s="84"/>
      <c r="K27" s="2"/>
    </row>
    <row r="28" spans="1:13" ht="18">
      <c r="A28" s="2"/>
      <c r="B28" s="2"/>
      <c r="C28" s="2"/>
      <c r="D28" s="2"/>
      <c r="E28" s="2"/>
      <c r="F28" s="2"/>
      <c r="G28" s="2"/>
      <c r="H28" s="2"/>
      <c r="I28" s="2"/>
      <c r="J28" s="2"/>
      <c r="K28" s="2"/>
      <c r="M28" s="30"/>
    </row>
    <row r="29" spans="1:13">
      <c r="A29" s="2"/>
      <c r="B29" s="2"/>
      <c r="C29" s="2"/>
      <c r="D29" s="2"/>
      <c r="E29" s="72">
        <f>SUM(G8,G11,I8,I11)</f>
        <v>162.12</v>
      </c>
      <c r="F29" s="12" t="s">
        <v>15</v>
      </c>
      <c r="G29" s="2"/>
      <c r="H29" s="61">
        <v>114.14</v>
      </c>
      <c r="I29" s="12" t="s">
        <v>15</v>
      </c>
      <c r="J29" s="2"/>
      <c r="K29" s="2"/>
    </row>
    <row r="30" spans="1:13">
      <c r="A30" s="2"/>
      <c r="B30" s="2"/>
      <c r="C30" s="2"/>
      <c r="D30" s="2"/>
      <c r="E30" s="62">
        <v>6.8563610999999997E-2</v>
      </c>
      <c r="F30" s="2" t="s">
        <v>38</v>
      </c>
      <c r="G30" s="2"/>
      <c r="H30" s="61">
        <v>320</v>
      </c>
      <c r="I30" s="2" t="s">
        <v>38</v>
      </c>
      <c r="J30" s="2"/>
      <c r="K30" s="2"/>
    </row>
    <row r="31" spans="1:13">
      <c r="A31" s="2"/>
      <c r="B31" s="2"/>
      <c r="C31" s="2"/>
      <c r="D31" s="2"/>
      <c r="E31" s="2"/>
      <c r="F31" s="2"/>
      <c r="G31" s="2"/>
      <c r="H31" s="2"/>
      <c r="I31" s="2"/>
      <c r="J31" s="2"/>
      <c r="K31" s="2"/>
    </row>
    <row r="32" spans="1:13">
      <c r="A32" s="2"/>
      <c r="B32" s="2"/>
      <c r="C32" s="2"/>
      <c r="D32" s="2"/>
      <c r="E32" s="2"/>
      <c r="F32" s="2"/>
      <c r="G32" s="2"/>
      <c r="H32" s="85" t="str">
        <f>IF(E33&lt;=0.05,"طبقه مهار شده است","طبقه مهار نشده است")</f>
        <v>طبقه مهار شده است</v>
      </c>
      <c r="I32" s="85"/>
      <c r="J32" s="85"/>
      <c r="K32" s="2"/>
    </row>
    <row r="33" spans="1:11">
      <c r="A33" s="2"/>
      <c r="B33" s="2"/>
      <c r="C33" s="2"/>
      <c r="D33" s="2"/>
      <c r="E33" s="2">
        <f>(E29*E30)/(H29*H30)</f>
        <v>3.0432836361376375E-4</v>
      </c>
      <c r="F33" s="2"/>
      <c r="G33" s="2"/>
      <c r="H33" s="85"/>
      <c r="I33" s="85"/>
      <c r="J33" s="85"/>
      <c r="K33" s="2"/>
    </row>
    <row r="34" spans="1:11">
      <c r="A34" s="2"/>
      <c r="B34" s="2"/>
      <c r="C34" s="2"/>
      <c r="D34" s="2"/>
      <c r="E34" s="2"/>
      <c r="F34" s="2"/>
      <c r="G34" s="2"/>
      <c r="H34" s="2"/>
      <c r="I34" s="2"/>
      <c r="J34" s="2"/>
      <c r="K34" s="2"/>
    </row>
    <row r="35" spans="1:11">
      <c r="A35" s="2"/>
      <c r="B35" s="12"/>
      <c r="C35" s="12"/>
      <c r="D35" s="12"/>
      <c r="E35" s="12"/>
      <c r="F35" s="12"/>
      <c r="G35" s="12"/>
      <c r="H35" s="84" t="s">
        <v>10</v>
      </c>
      <c r="I35" s="84"/>
      <c r="J35" s="84"/>
      <c r="K35" s="2"/>
    </row>
    <row r="36" spans="1:11">
      <c r="A36" s="2"/>
      <c r="B36" s="12"/>
      <c r="C36" s="12"/>
      <c r="D36" s="12"/>
      <c r="E36" s="12"/>
      <c r="F36" s="2"/>
      <c r="G36" s="12"/>
      <c r="H36" s="84"/>
      <c r="I36" s="84"/>
      <c r="J36" s="84"/>
      <c r="K36" s="2"/>
    </row>
    <row r="37" spans="1:11">
      <c r="A37" s="2"/>
      <c r="B37" s="2"/>
      <c r="C37" s="2"/>
      <c r="D37" s="2"/>
      <c r="E37" s="2"/>
      <c r="F37" s="2"/>
      <c r="G37" s="2"/>
      <c r="H37" s="84"/>
      <c r="I37" s="84"/>
      <c r="J37" s="84"/>
      <c r="K37" s="2"/>
    </row>
    <row r="38" spans="1:11">
      <c r="A38" s="2"/>
      <c r="B38" s="2"/>
      <c r="C38" s="2"/>
      <c r="D38" s="2"/>
      <c r="E38" s="2"/>
      <c r="F38" s="2"/>
      <c r="G38" s="2"/>
      <c r="H38" s="2"/>
      <c r="I38" s="2"/>
      <c r="J38" s="2"/>
      <c r="K38" s="2"/>
    </row>
    <row r="39" spans="1:11">
      <c r="A39" s="2"/>
      <c r="B39" s="2"/>
      <c r="C39" s="2"/>
      <c r="D39" s="2"/>
      <c r="E39" s="72">
        <f>SUM(G7,G10,I7,I10)</f>
        <v>68.5</v>
      </c>
      <c r="F39" s="12" t="s">
        <v>15</v>
      </c>
      <c r="G39" s="2"/>
      <c r="H39" s="61">
        <v>89.08</v>
      </c>
      <c r="I39" s="12" t="s">
        <v>15</v>
      </c>
      <c r="J39" s="2"/>
      <c r="K39" s="2"/>
    </row>
    <row r="40" spans="1:11">
      <c r="A40" s="2"/>
      <c r="B40" s="2"/>
      <c r="C40" s="2"/>
      <c r="D40" s="2"/>
      <c r="E40" s="62">
        <v>9.3396284999999996E-2</v>
      </c>
      <c r="F40" s="2" t="s">
        <v>38</v>
      </c>
      <c r="G40" s="2"/>
      <c r="H40" s="61">
        <v>320</v>
      </c>
      <c r="I40" s="2" t="s">
        <v>38</v>
      </c>
      <c r="J40" s="2"/>
      <c r="K40" s="2"/>
    </row>
    <row r="41" spans="1:11">
      <c r="A41" s="2"/>
      <c r="B41" s="2"/>
      <c r="C41" s="2"/>
      <c r="D41" s="2"/>
      <c r="E41" s="2"/>
      <c r="F41" s="2"/>
      <c r="G41" s="2"/>
      <c r="H41" s="2"/>
      <c r="I41" s="2"/>
      <c r="J41" s="2"/>
      <c r="K41" s="2"/>
    </row>
    <row r="42" spans="1:11">
      <c r="A42" s="2"/>
      <c r="B42" s="2"/>
      <c r="C42" s="2"/>
      <c r="D42" s="2"/>
      <c r="E42" s="2"/>
      <c r="F42" s="2"/>
      <c r="G42" s="2"/>
      <c r="H42" s="85" t="str">
        <f>IF(E43&lt;=0.05,"طبقه مهار شده است","طبقه مهار نشده است")</f>
        <v>طبقه مهار شده است</v>
      </c>
      <c r="I42" s="85"/>
      <c r="J42" s="85"/>
      <c r="K42" s="2"/>
    </row>
    <row r="43" spans="1:11">
      <c r="A43" s="2"/>
      <c r="B43" s="2"/>
      <c r="C43" s="2"/>
      <c r="D43" s="2"/>
      <c r="E43" s="2">
        <f>(E39*E40)/(H39*H40)</f>
        <v>2.2443469081513808E-4</v>
      </c>
      <c r="F43" s="2"/>
      <c r="G43" s="2"/>
      <c r="H43" s="85"/>
      <c r="I43" s="85"/>
      <c r="J43" s="85"/>
      <c r="K43" s="2"/>
    </row>
    <row r="44" spans="1:11">
      <c r="A44" s="2"/>
      <c r="B44" s="2"/>
      <c r="C44" s="2"/>
      <c r="D44" s="2"/>
      <c r="E44" s="2"/>
      <c r="F44" s="2"/>
      <c r="G44" s="2"/>
      <c r="H44" s="2"/>
      <c r="I44" s="2"/>
      <c r="J44" s="2"/>
      <c r="K44" s="2"/>
    </row>
    <row r="45" spans="1:11">
      <c r="A45" s="2"/>
      <c r="B45" s="2"/>
      <c r="C45" s="2"/>
      <c r="D45" s="2"/>
      <c r="E45" s="2"/>
      <c r="F45" s="2"/>
      <c r="G45" s="2"/>
      <c r="H45" s="2"/>
      <c r="I45" s="2"/>
      <c r="J45" s="2"/>
      <c r="K45" s="2"/>
    </row>
  </sheetData>
  <sheetProtection sheet="1" objects="1" scenarios="1"/>
  <mergeCells count="8">
    <mergeCell ref="A1:J4"/>
    <mergeCell ref="H15:J17"/>
    <mergeCell ref="H42:J43"/>
    <mergeCell ref="H25:J27"/>
    <mergeCell ref="H22:J23"/>
    <mergeCell ref="H32:J33"/>
    <mergeCell ref="H35:J37"/>
    <mergeCell ref="G5:J6"/>
  </mergeCells>
  <pageMargins left="0.7" right="0.7" top="0.75" bottom="0.75" header="0.3" footer="0.3"/>
  <pageSetup orientation="portrait" horizontalDpi="300" verticalDpi="0" copies="0" r:id="rId1"/>
  <drawing r:id="rId2"/>
</worksheet>
</file>

<file path=xl/worksheets/sheet2.xml><?xml version="1.0" encoding="utf-8"?>
<worksheet xmlns="http://schemas.openxmlformats.org/spreadsheetml/2006/main" xmlns:r="http://schemas.openxmlformats.org/officeDocument/2006/relationships">
  <dimension ref="A1:N50"/>
  <sheetViews>
    <sheetView topLeftCell="A23" workbookViewId="0">
      <selection activeCell="Q21" sqref="Q21"/>
    </sheetView>
  </sheetViews>
  <sheetFormatPr defaultRowHeight="15"/>
  <cols>
    <col min="1" max="1" width="9.140625" style="1"/>
    <col min="5" max="5" width="10.28515625" customWidth="1"/>
    <col min="7" max="7" width="10" bestFit="1" customWidth="1"/>
    <col min="10" max="10" width="12" bestFit="1" customWidth="1"/>
    <col min="11" max="11" width="8" customWidth="1"/>
    <col min="12" max="12" width="7.140625" customWidth="1"/>
  </cols>
  <sheetData>
    <row r="1" spans="1:13" ht="15" customHeight="1">
      <c r="A1" s="2"/>
      <c r="B1" s="91" t="s">
        <v>42</v>
      </c>
      <c r="C1" s="91"/>
      <c r="D1" s="91"/>
      <c r="E1" s="91"/>
      <c r="F1" s="91"/>
      <c r="G1" s="91"/>
      <c r="H1" s="91"/>
      <c r="I1" s="91"/>
      <c r="J1" s="91"/>
      <c r="K1" s="91"/>
      <c r="L1" s="2"/>
      <c r="M1" s="2"/>
    </row>
    <row r="2" spans="1:13">
      <c r="A2" s="2"/>
      <c r="B2" s="91"/>
      <c r="C2" s="91"/>
      <c r="D2" s="91"/>
      <c r="E2" s="91"/>
      <c r="F2" s="91"/>
      <c r="G2" s="91"/>
      <c r="H2" s="91"/>
      <c r="I2" s="91"/>
      <c r="J2" s="91"/>
      <c r="K2" s="91"/>
      <c r="L2" s="2"/>
      <c r="M2" s="2"/>
    </row>
    <row r="3" spans="1:13">
      <c r="A3" s="2"/>
      <c r="B3" s="91"/>
      <c r="C3" s="91"/>
      <c r="D3" s="91"/>
      <c r="E3" s="91"/>
      <c r="F3" s="91"/>
      <c r="G3" s="91"/>
      <c r="H3" s="91"/>
      <c r="I3" s="91"/>
      <c r="J3" s="91"/>
      <c r="K3" s="91"/>
      <c r="L3" s="2"/>
      <c r="M3" s="2"/>
    </row>
    <row r="4" spans="1:13">
      <c r="A4" s="2"/>
      <c r="B4" s="91"/>
      <c r="C4" s="91"/>
      <c r="D4" s="91"/>
      <c r="E4" s="91"/>
      <c r="F4" s="91"/>
      <c r="G4" s="91"/>
      <c r="H4" s="91"/>
      <c r="I4" s="91"/>
      <c r="J4" s="91"/>
      <c r="K4" s="91"/>
      <c r="L4" s="2"/>
      <c r="M4" s="2"/>
    </row>
    <row r="5" spans="1:13">
      <c r="A5" s="2"/>
      <c r="B5" s="91"/>
      <c r="C5" s="91"/>
      <c r="D5" s="91"/>
      <c r="E5" s="91"/>
      <c r="F5" s="91"/>
      <c r="G5" s="91"/>
      <c r="H5" s="91"/>
      <c r="I5" s="91"/>
      <c r="J5" s="91"/>
      <c r="K5" s="91"/>
      <c r="L5" s="2"/>
      <c r="M5" s="2"/>
    </row>
    <row r="6" spans="1:13" s="1" customFormat="1">
      <c r="A6" s="2"/>
      <c r="B6" s="91"/>
      <c r="C6" s="91"/>
      <c r="D6" s="91"/>
      <c r="E6" s="91"/>
      <c r="F6" s="91"/>
      <c r="G6" s="91"/>
      <c r="H6" s="91"/>
      <c r="I6" s="91"/>
      <c r="J6" s="91"/>
      <c r="K6" s="91"/>
      <c r="L6" s="2"/>
      <c r="M6" s="2"/>
    </row>
    <row r="7" spans="1:13" s="1" customFormat="1">
      <c r="A7" s="2"/>
      <c r="B7" s="12"/>
      <c r="C7" s="12"/>
      <c r="D7" s="12"/>
      <c r="E7" s="12"/>
      <c r="F7" s="12"/>
      <c r="G7" s="12"/>
      <c r="H7" s="12"/>
      <c r="I7" s="12"/>
      <c r="J7" s="12"/>
      <c r="K7" s="12"/>
      <c r="L7" s="2"/>
      <c r="M7" s="2"/>
    </row>
    <row r="8" spans="1:13">
      <c r="A8" s="2"/>
      <c r="B8" s="12"/>
      <c r="C8" s="12"/>
      <c r="D8" s="12"/>
      <c r="E8" s="12"/>
      <c r="F8" s="12"/>
      <c r="G8" s="12"/>
      <c r="H8" s="12"/>
      <c r="I8" s="12"/>
      <c r="J8" s="12"/>
      <c r="K8" s="12"/>
      <c r="L8" s="2"/>
      <c r="M8" s="2"/>
    </row>
    <row r="9" spans="1:13">
      <c r="A9" s="2"/>
      <c r="B9" s="3" t="s">
        <v>11</v>
      </c>
      <c r="C9" s="4">
        <v>350</v>
      </c>
      <c r="D9" s="2" t="s">
        <v>0</v>
      </c>
      <c r="E9" s="3" t="s">
        <v>1</v>
      </c>
      <c r="F9" s="4">
        <v>400</v>
      </c>
      <c r="G9" s="2" t="s">
        <v>2</v>
      </c>
      <c r="H9" s="3" t="s">
        <v>12</v>
      </c>
      <c r="I9" s="4">
        <v>14.9</v>
      </c>
      <c r="J9" s="2" t="s">
        <v>15</v>
      </c>
      <c r="K9" s="2"/>
      <c r="L9" s="2"/>
      <c r="M9" s="2"/>
    </row>
    <row r="10" spans="1:13">
      <c r="A10" s="2"/>
      <c r="B10" s="3" t="s">
        <v>29</v>
      </c>
      <c r="C10" s="4">
        <v>350</v>
      </c>
      <c r="D10" s="2" t="s">
        <v>0</v>
      </c>
      <c r="E10" s="3" t="s">
        <v>4</v>
      </c>
      <c r="F10" s="4">
        <v>25</v>
      </c>
      <c r="G10" s="2" t="s">
        <v>2</v>
      </c>
      <c r="H10" s="3" t="s">
        <v>13</v>
      </c>
      <c r="I10" s="4">
        <v>-11.67</v>
      </c>
      <c r="J10" s="2" t="s">
        <v>16</v>
      </c>
      <c r="K10" s="2"/>
      <c r="L10" s="2"/>
      <c r="M10" s="2"/>
    </row>
    <row r="11" spans="1:13">
      <c r="A11" s="2"/>
      <c r="B11" s="3" t="s">
        <v>5</v>
      </c>
      <c r="C11" s="4">
        <v>3200</v>
      </c>
      <c r="D11" s="2" t="s">
        <v>0</v>
      </c>
      <c r="E11" s="3" t="s">
        <v>6</v>
      </c>
      <c r="F11" s="4">
        <v>1</v>
      </c>
      <c r="G11" s="2"/>
      <c r="H11" s="3" t="s">
        <v>14</v>
      </c>
      <c r="I11" s="4">
        <v>-16.2</v>
      </c>
      <c r="J11" s="2" t="s">
        <v>16</v>
      </c>
      <c r="K11" s="2"/>
      <c r="L11" s="2"/>
      <c r="M11" s="2"/>
    </row>
    <row r="12" spans="1:13">
      <c r="A12" s="2"/>
      <c r="B12" s="2"/>
      <c r="C12" s="2"/>
      <c r="D12" s="2"/>
      <c r="E12" s="2"/>
      <c r="F12" s="2"/>
      <c r="G12" s="2"/>
      <c r="H12" s="2"/>
      <c r="I12" s="2"/>
      <c r="J12" s="2"/>
      <c r="K12" s="2"/>
      <c r="L12" s="2"/>
      <c r="M12" s="2"/>
    </row>
    <row r="13" spans="1:13">
      <c r="A13" s="2"/>
      <c r="B13" s="88" t="s">
        <v>24</v>
      </c>
      <c r="C13" s="88"/>
      <c r="D13" s="88"/>
      <c r="E13" s="2"/>
      <c r="F13" s="2"/>
      <c r="G13" s="2"/>
      <c r="H13" s="2"/>
      <c r="I13" s="2"/>
      <c r="J13" s="2"/>
      <c r="K13" s="2"/>
      <c r="L13" s="2"/>
      <c r="M13" s="2"/>
    </row>
    <row r="14" spans="1:13" ht="18.75" customHeight="1">
      <c r="A14" s="2"/>
      <c r="B14" s="88"/>
      <c r="C14" s="88"/>
      <c r="D14" s="88"/>
      <c r="E14" s="2"/>
      <c r="F14" s="8">
        <f>(F11*C11)/(IF(B13="ستون دایره ای",0.25*C9,0.3*C10))</f>
        <v>30.476190476190474</v>
      </c>
      <c r="G14" s="2"/>
      <c r="H14" s="2"/>
      <c r="I14" s="2">
        <f>34-12*(IF((I10/I11)&gt;=(-0.5),I10/I11,-0.5))</f>
        <v>25.355555555555554</v>
      </c>
      <c r="J14" s="2"/>
      <c r="K14" s="2"/>
      <c r="L14" s="2"/>
      <c r="M14" s="2"/>
    </row>
    <row r="15" spans="1:13" s="1" customFormat="1" ht="9" customHeight="1">
      <c r="A15" s="2"/>
      <c r="B15" s="7"/>
      <c r="C15" s="7"/>
      <c r="D15" s="7"/>
      <c r="E15" s="2"/>
      <c r="F15" s="8"/>
      <c r="G15" s="2"/>
      <c r="H15" s="2"/>
      <c r="I15" s="2"/>
      <c r="J15" s="2"/>
      <c r="K15" s="2"/>
      <c r="L15" s="2"/>
      <c r="M15" s="2"/>
    </row>
    <row r="16" spans="1:13" ht="29.25" customHeight="1">
      <c r="A16" s="2"/>
      <c r="B16" s="2"/>
      <c r="C16" s="2"/>
      <c r="D16" s="2"/>
      <c r="E16" s="2"/>
      <c r="F16" s="87" t="str">
        <f>IF(F14&lt;=I14,"از اثر لاغری صرفه نظر می شود","ستون لاغر است")</f>
        <v>ستون لاغر است</v>
      </c>
      <c r="G16" s="87"/>
      <c r="H16" s="87"/>
      <c r="I16" s="87"/>
      <c r="J16" s="87"/>
      <c r="K16" s="2"/>
      <c r="L16" s="2"/>
      <c r="M16" s="2"/>
    </row>
    <row r="17" spans="1:14" s="1" customFormat="1" ht="30" customHeight="1">
      <c r="A17" s="2"/>
      <c r="B17" s="2"/>
      <c r="C17" s="2"/>
      <c r="D17" s="2"/>
      <c r="E17" s="2"/>
      <c r="F17" s="87"/>
      <c r="G17" s="87"/>
      <c r="H17" s="87"/>
      <c r="I17" s="87"/>
      <c r="J17" s="87"/>
      <c r="K17" s="2"/>
      <c r="L17" s="2"/>
      <c r="M17" s="2"/>
    </row>
    <row r="18" spans="1:14" ht="15" customHeight="1">
      <c r="A18" s="2"/>
      <c r="B18" s="2"/>
      <c r="C18" s="2"/>
      <c r="D18" s="2"/>
      <c r="E18" s="2"/>
      <c r="F18" s="87"/>
      <c r="G18" s="87"/>
      <c r="H18" s="87"/>
      <c r="I18" s="87"/>
      <c r="J18" s="87"/>
      <c r="K18" s="2"/>
      <c r="L18" s="2"/>
      <c r="M18" s="2"/>
    </row>
    <row r="19" spans="1:14" s="1" customFormat="1" ht="15" customHeight="1">
      <c r="A19" s="2"/>
      <c r="B19" s="2"/>
      <c r="C19" s="2"/>
      <c r="D19" s="2"/>
      <c r="E19" s="2"/>
      <c r="F19" s="43"/>
      <c r="G19" s="43"/>
      <c r="H19" s="43"/>
      <c r="I19" s="43"/>
      <c r="J19" s="43"/>
      <c r="K19" s="2"/>
      <c r="L19" s="2"/>
      <c r="M19" s="2"/>
    </row>
    <row r="20" spans="1:14" s="1" customFormat="1" ht="44.25">
      <c r="A20" s="2"/>
      <c r="B20" s="2"/>
      <c r="C20" s="2"/>
      <c r="D20" s="2"/>
      <c r="E20" s="2"/>
      <c r="F20" s="2"/>
      <c r="G20" s="9"/>
      <c r="H20" s="90" t="s">
        <v>23</v>
      </c>
      <c r="I20" s="90"/>
      <c r="J20" s="90"/>
      <c r="K20" s="90"/>
      <c r="L20" s="2"/>
      <c r="M20" s="2"/>
    </row>
    <row r="21" spans="1:14" s="1" customFormat="1" ht="19.5" customHeight="1">
      <c r="A21" s="2"/>
      <c r="B21" s="74">
        <v>20</v>
      </c>
      <c r="C21" s="2"/>
      <c r="D21" s="74">
        <v>16</v>
      </c>
      <c r="E21" s="2"/>
      <c r="F21" s="2"/>
      <c r="G21" s="73">
        <v>45</v>
      </c>
      <c r="H21" s="10"/>
      <c r="I21" s="10"/>
      <c r="J21" s="10"/>
      <c r="K21" s="10"/>
      <c r="L21" s="2"/>
      <c r="M21" s="2"/>
    </row>
    <row r="22" spans="1:14">
      <c r="A22" s="2"/>
      <c r="B22" s="2"/>
      <c r="C22" s="2"/>
      <c r="D22" s="2"/>
      <c r="E22" s="2"/>
      <c r="F22" s="2"/>
      <c r="G22" s="2"/>
      <c r="H22" s="2"/>
      <c r="I22" s="2"/>
      <c r="J22" s="2"/>
      <c r="K22" s="2"/>
      <c r="L22" s="2"/>
      <c r="M22" s="2"/>
    </row>
    <row r="23" spans="1:14" ht="26.25" customHeight="1">
      <c r="A23" s="2"/>
      <c r="B23" s="89" t="s">
        <v>60</v>
      </c>
      <c r="C23" s="89"/>
      <c r="D23" s="89"/>
      <c r="E23" s="89"/>
      <c r="F23" s="2"/>
      <c r="G23" s="8">
        <f>IF(B23="ستون مستطیلی با چیدمان آرماتور دایره ای",1.5,IF(B23="3عدد در هر دو وجه",2.2,IF(B23="4عدد در هر دو وجه",2.1,IF(B23="5عدد در هر دو وجه",2.06,IF(B23="به هر تعداد در هر یک از دو وجه مقابل",3,IF(B23="6عدد در هر یک از دو وجه مقابل",1.4,2))))))</f>
        <v>2.1</v>
      </c>
      <c r="H23" s="11">
        <f>(C10-(2*(G21+D21+(0.5*B21))))/C10</f>
        <v>0.59428571428571431</v>
      </c>
      <c r="I23" s="2"/>
      <c r="J23" s="2"/>
      <c r="K23" s="2">
        <f>G23*0.02*(H23^2)*(IF(B13="ستون دایره ای",((PI()*(C9^4))/(64)),((C9*(C10^3))/(12))))</f>
        <v>18549440.000000004</v>
      </c>
      <c r="L23" s="2"/>
      <c r="M23" s="2"/>
    </row>
    <row r="24" spans="1:14">
      <c r="A24" s="2"/>
      <c r="B24" s="89"/>
      <c r="C24" s="89"/>
      <c r="D24" s="89"/>
      <c r="E24" s="89"/>
      <c r="F24" s="2"/>
      <c r="G24" s="2"/>
      <c r="H24" s="2"/>
      <c r="I24" s="2"/>
      <c r="J24" s="2"/>
      <c r="K24" s="2"/>
      <c r="L24" s="2"/>
      <c r="M24" s="2"/>
    </row>
    <row r="25" spans="1:14">
      <c r="A25" s="2"/>
      <c r="B25" s="2"/>
      <c r="C25" s="2"/>
      <c r="D25" s="2"/>
      <c r="E25" s="2"/>
      <c r="F25" s="2"/>
      <c r="G25" s="2"/>
      <c r="H25" s="2"/>
      <c r="I25" s="2"/>
      <c r="J25" s="2"/>
      <c r="K25" s="2"/>
      <c r="L25" s="2"/>
      <c r="M25" s="2"/>
    </row>
    <row r="26" spans="1:14">
      <c r="A26" s="2"/>
      <c r="B26" s="2"/>
      <c r="C26" s="2"/>
      <c r="D26" s="2"/>
      <c r="E26" s="2"/>
      <c r="F26" s="2"/>
      <c r="G26" s="2"/>
      <c r="H26" s="2"/>
      <c r="I26" s="2"/>
      <c r="J26" s="2"/>
      <c r="K26" s="2"/>
      <c r="L26" s="2"/>
      <c r="M26" s="2"/>
    </row>
    <row r="27" spans="1:14">
      <c r="A27" s="2"/>
      <c r="B27" s="2"/>
      <c r="C27" s="2"/>
      <c r="D27" s="2"/>
      <c r="E27" s="2">
        <f>((((0.2*(5000*SQRT(F10))*(IF(B13="ستون دایره ای",((PI()*(C9^4))/(64)),((C9*(C10^3))/(12)))))))+(210000*K23))/1.6</f>
        <v>6342491604166.667</v>
      </c>
      <c r="F27" s="2" t="s">
        <v>17</v>
      </c>
      <c r="G27" s="2"/>
      <c r="H27" s="2"/>
      <c r="I27" s="2"/>
      <c r="J27" s="2">
        <f>0.25*(5000*SQRT(F10))*(IF(B13="ستون دایره ای",((PI()*(C9^4))/(64)),((C9*(C10^3))/(12))))</f>
        <v>7815755208333.333</v>
      </c>
      <c r="K27" s="2"/>
      <c r="L27" s="2"/>
      <c r="M27" s="2"/>
      <c r="N27">
        <f>MAX(J27,E27)</f>
        <v>7815755208333.333</v>
      </c>
    </row>
    <row r="28" spans="1:14">
      <c r="A28" s="2"/>
      <c r="B28" s="2"/>
      <c r="C28" s="2"/>
      <c r="D28" s="2"/>
      <c r="E28" s="2"/>
      <c r="F28" s="2"/>
      <c r="G28" s="2"/>
      <c r="H28" s="2"/>
      <c r="I28" s="2"/>
      <c r="J28" s="2"/>
      <c r="K28" s="2"/>
      <c r="L28" s="2"/>
      <c r="M28" s="2"/>
    </row>
    <row r="29" spans="1:14">
      <c r="A29" s="2"/>
      <c r="B29" s="2"/>
      <c r="C29" s="2"/>
      <c r="D29" s="2"/>
      <c r="E29" s="2"/>
      <c r="F29" s="2"/>
      <c r="G29" s="2"/>
      <c r="H29" s="2"/>
      <c r="I29" s="2"/>
      <c r="J29" s="2"/>
      <c r="K29" s="2"/>
      <c r="L29" s="2"/>
      <c r="M29" s="2"/>
    </row>
    <row r="30" spans="1:14">
      <c r="A30" s="2"/>
      <c r="B30" s="2"/>
      <c r="C30" s="2"/>
      <c r="D30" s="2">
        <f>((PI()^2)*N27)/(F11*C11)^2</f>
        <v>7533048.0470706774</v>
      </c>
      <c r="E30" s="2" t="s">
        <v>18</v>
      </c>
      <c r="F30" s="2"/>
      <c r="G30" s="2"/>
      <c r="H30" s="2"/>
      <c r="I30" s="2"/>
      <c r="J30" s="2"/>
      <c r="K30" s="2"/>
      <c r="L30" s="2"/>
      <c r="M30" s="2"/>
    </row>
    <row r="31" spans="1:14">
      <c r="A31" s="2"/>
      <c r="B31" s="2"/>
      <c r="C31" s="2"/>
      <c r="D31" s="2"/>
      <c r="E31" s="2"/>
      <c r="F31" s="2"/>
      <c r="G31" s="2"/>
      <c r="H31" s="2"/>
      <c r="I31" s="2"/>
      <c r="J31" s="2"/>
      <c r="K31" s="2"/>
      <c r="L31" s="2"/>
      <c r="M31" s="2"/>
    </row>
    <row r="32" spans="1:14">
      <c r="A32" s="2"/>
      <c r="B32" s="2"/>
      <c r="C32" s="2"/>
      <c r="E32" s="2"/>
      <c r="F32" s="2"/>
      <c r="G32" s="2"/>
      <c r="H32" s="12"/>
      <c r="I32" s="12"/>
      <c r="K32" s="12"/>
      <c r="L32" s="2"/>
      <c r="M32" s="2"/>
    </row>
    <row r="33" spans="1:14" ht="18.75">
      <c r="A33" s="2"/>
      <c r="B33" s="2"/>
      <c r="C33" s="21"/>
      <c r="D33" s="2">
        <f>1/((1-((I9*10000)/(0.65*D30))))</f>
        <v>1.0313850635237365</v>
      </c>
      <c r="E33" s="2"/>
      <c r="F33" s="13" t="str">
        <f>IF(D33&gt;=1,"OK","Not OK")</f>
        <v>OK</v>
      </c>
      <c r="H33" s="12"/>
      <c r="J33" s="12"/>
      <c r="K33" s="12"/>
      <c r="L33" s="2"/>
      <c r="M33" s="2"/>
    </row>
    <row r="34" spans="1:14">
      <c r="A34" s="2"/>
      <c r="B34" s="2"/>
      <c r="C34" s="2"/>
      <c r="D34" s="2"/>
      <c r="E34" s="2"/>
      <c r="F34" s="2"/>
      <c r="G34" s="2"/>
      <c r="H34" s="2"/>
      <c r="I34" s="2"/>
      <c r="J34" s="2"/>
      <c r="K34" s="2"/>
      <c r="L34" s="2"/>
      <c r="M34" s="2"/>
    </row>
    <row r="35" spans="1:14">
      <c r="A35" s="2"/>
      <c r="B35" s="2"/>
      <c r="C35" s="2"/>
      <c r="D35" s="2"/>
      <c r="E35" s="2"/>
      <c r="F35" s="3"/>
      <c r="G35" s="2"/>
      <c r="H35" s="3"/>
      <c r="I35" s="2"/>
      <c r="J35" s="3"/>
      <c r="K35" s="2"/>
      <c r="L35" s="2"/>
      <c r="M35" s="2"/>
    </row>
    <row r="36" spans="1:14" ht="15.75">
      <c r="A36" s="2"/>
      <c r="B36" s="2"/>
      <c r="C36" s="8">
        <f>ABS(I11)</f>
        <v>16.2</v>
      </c>
      <c r="D36" s="2" t="s">
        <v>16</v>
      </c>
      <c r="E36" s="2"/>
      <c r="F36" s="3"/>
      <c r="G36" s="8">
        <f>I9*(15+(0.03*(IF(B13="ستون دایره ای",C9,C10))))*0.001</f>
        <v>0.37995000000000001</v>
      </c>
      <c r="H36" s="2" t="s">
        <v>16</v>
      </c>
      <c r="I36" s="13" t="str">
        <f>IF(C36&gt;=G36,"OK","Not OK")</f>
        <v>OK</v>
      </c>
      <c r="J36" s="3"/>
      <c r="K36" s="2"/>
      <c r="L36" s="2"/>
      <c r="M36" s="2"/>
    </row>
    <row r="37" spans="1:14">
      <c r="A37" s="2"/>
      <c r="B37" s="2"/>
      <c r="C37" s="2"/>
      <c r="D37" s="2"/>
      <c r="E37" s="2"/>
      <c r="F37" s="3"/>
      <c r="G37" s="2" t="s">
        <v>22</v>
      </c>
      <c r="H37" s="3"/>
      <c r="I37" s="2"/>
      <c r="J37" s="3"/>
      <c r="K37" s="2"/>
      <c r="L37" s="2"/>
      <c r="M37" s="2"/>
    </row>
    <row r="38" spans="1:14">
      <c r="A38" s="2"/>
      <c r="B38" s="2"/>
      <c r="C38" s="2"/>
      <c r="D38" s="2">
        <f>IF(F33="OK",D33,1)*(IF(I36="OK",C36,G36))*10</f>
        <v>167.0843802908453</v>
      </c>
      <c r="E38" s="2" t="s">
        <v>21</v>
      </c>
      <c r="F38" s="3"/>
      <c r="G38" s="2"/>
      <c r="H38" s="3"/>
      <c r="I38" s="2"/>
      <c r="J38" s="3"/>
      <c r="K38" s="2"/>
      <c r="L38" s="2"/>
      <c r="M38" s="2"/>
    </row>
    <row r="39" spans="1:14">
      <c r="A39" s="2"/>
      <c r="B39" s="2"/>
      <c r="C39" s="2"/>
      <c r="D39" s="2"/>
      <c r="E39" s="2"/>
      <c r="F39" s="2"/>
      <c r="G39" s="2"/>
      <c r="H39" s="2"/>
      <c r="I39" s="2"/>
      <c r="J39" s="2"/>
      <c r="K39" s="2"/>
      <c r="L39" s="2"/>
      <c r="M39" s="2"/>
    </row>
    <row r="40" spans="1:14">
      <c r="A40" s="2"/>
      <c r="B40" s="2"/>
      <c r="C40" s="2"/>
      <c r="D40" s="2"/>
      <c r="E40" s="2"/>
      <c r="F40" s="2"/>
      <c r="G40" s="2"/>
      <c r="H40" s="2"/>
      <c r="I40" s="2"/>
      <c r="J40" s="2"/>
      <c r="K40" s="2"/>
      <c r="L40" s="2"/>
      <c r="M40" s="2"/>
    </row>
    <row r="41" spans="1:14">
      <c r="A41" s="2"/>
      <c r="B41" s="2"/>
      <c r="C41" s="2"/>
      <c r="D41" s="2"/>
      <c r="E41" s="2"/>
      <c r="F41" s="2"/>
      <c r="G41" s="2"/>
      <c r="H41" s="2"/>
      <c r="I41" s="2"/>
      <c r="J41" s="2"/>
      <c r="K41" s="2"/>
      <c r="L41" s="2"/>
      <c r="M41" s="2"/>
    </row>
    <row r="42" spans="1:14" ht="15.75">
      <c r="A42" s="2"/>
      <c r="B42" s="2"/>
      <c r="C42" s="2"/>
      <c r="D42" s="2"/>
      <c r="E42" s="2"/>
      <c r="F42" s="2"/>
      <c r="G42" s="2"/>
      <c r="H42" s="75">
        <v>0.6</v>
      </c>
      <c r="I42" s="76">
        <v>3.9E-2</v>
      </c>
      <c r="J42" s="2"/>
      <c r="K42" s="8">
        <f>I42*(400/F9)</f>
        <v>3.9E-2</v>
      </c>
      <c r="L42" s="2"/>
      <c r="M42" s="2"/>
      <c r="N42" s="1"/>
    </row>
    <row r="43" spans="1:14">
      <c r="A43" s="2"/>
      <c r="B43" s="2"/>
      <c r="C43" s="2"/>
      <c r="D43" s="2"/>
      <c r="E43" s="2"/>
      <c r="F43" s="2"/>
      <c r="G43" s="14"/>
      <c r="H43" s="2"/>
      <c r="I43" s="2"/>
      <c r="J43" s="2"/>
      <c r="K43" s="2"/>
      <c r="L43" s="2"/>
      <c r="M43" s="2"/>
    </row>
    <row r="44" spans="1:14">
      <c r="A44" s="2"/>
      <c r="B44" s="2"/>
      <c r="C44" s="2">
        <f>(I9*10000)/(IF(B13="ستون دایره ای",((PI()*(C9^2))/(4)),((C9*(C10)))))</f>
        <v>1.2163265306122448</v>
      </c>
      <c r="D44" s="2" t="s">
        <v>2</v>
      </c>
      <c r="E44" s="2"/>
      <c r="F44" s="2">
        <f>(D38*1000000)/((IF(B13="ستون دایره ای",((PI()*(C9^2))/(4)),((C9*(C10)))))*C10)</f>
        <v>3.8970117852092199</v>
      </c>
      <c r="G44" s="2" t="s">
        <v>2</v>
      </c>
      <c r="H44" s="2"/>
      <c r="I44" s="2"/>
      <c r="J44" s="2"/>
      <c r="K44" s="2"/>
      <c r="L44" s="2"/>
      <c r="M44" s="2"/>
    </row>
    <row r="45" spans="1:14">
      <c r="A45" s="2"/>
      <c r="B45" s="2"/>
      <c r="C45" s="2"/>
      <c r="D45" s="2"/>
      <c r="E45" s="2"/>
      <c r="F45" s="2"/>
      <c r="G45" s="15"/>
      <c r="H45" s="2"/>
      <c r="I45" s="2"/>
      <c r="J45" s="2"/>
      <c r="K45" s="2"/>
      <c r="L45" s="2"/>
      <c r="M45" s="2"/>
    </row>
    <row r="46" spans="1:14" ht="15.75">
      <c r="A46" s="2"/>
      <c r="B46" s="2"/>
      <c r="C46" s="2"/>
      <c r="D46" s="2"/>
      <c r="E46" s="2"/>
      <c r="F46" s="2"/>
      <c r="G46" s="2"/>
      <c r="H46" s="75">
        <v>0.6</v>
      </c>
      <c r="I46" s="76">
        <v>3.9E-2</v>
      </c>
      <c r="J46" s="2"/>
      <c r="K46" s="8">
        <f>I46*(400/F9)</f>
        <v>3.9E-2</v>
      </c>
      <c r="L46" s="2"/>
      <c r="M46" s="2"/>
    </row>
    <row r="47" spans="1:14">
      <c r="A47" s="2"/>
      <c r="B47" s="2"/>
      <c r="C47" s="2"/>
      <c r="D47" s="2"/>
      <c r="E47" s="2"/>
      <c r="F47" s="2"/>
      <c r="G47" s="2"/>
      <c r="H47" s="2"/>
      <c r="I47" s="2"/>
      <c r="J47" s="2"/>
      <c r="K47" s="2"/>
      <c r="L47" s="2"/>
      <c r="M47" s="2"/>
    </row>
    <row r="48" spans="1:14">
      <c r="A48" s="2"/>
      <c r="B48" s="2"/>
      <c r="C48" s="2"/>
      <c r="D48" s="2"/>
      <c r="E48" s="2"/>
      <c r="F48" s="2"/>
      <c r="G48" s="2"/>
      <c r="H48" s="2"/>
      <c r="I48" s="2"/>
      <c r="J48" s="2"/>
      <c r="K48" s="2"/>
      <c r="L48" s="2"/>
      <c r="M48" s="2"/>
    </row>
    <row r="49" spans="1:13">
      <c r="A49" s="2"/>
      <c r="B49" s="2"/>
      <c r="C49" s="2"/>
      <c r="D49" s="16">
        <f>IF(H42=H46,K42,(K42+((K46-K42)/(H46-H42))*(H23-H42)))</f>
        <v>3.9E-2</v>
      </c>
      <c r="E49" s="2"/>
      <c r="F49" s="2"/>
      <c r="G49" s="2"/>
      <c r="H49" s="17">
        <f>D49*(IF(B13="ستون دایره ای",(PI()*(C9^2)/4),C9*C10))</f>
        <v>4777.5</v>
      </c>
      <c r="I49" s="2"/>
      <c r="J49" s="2"/>
      <c r="K49" s="2"/>
      <c r="L49" s="2"/>
      <c r="M49" s="2"/>
    </row>
    <row r="50" spans="1:13">
      <c r="A50" s="2"/>
      <c r="B50" s="2"/>
      <c r="C50" s="2"/>
      <c r="D50" s="2"/>
      <c r="E50" s="2"/>
      <c r="F50" s="2"/>
      <c r="G50" s="2"/>
      <c r="H50" s="2"/>
      <c r="I50" s="2"/>
      <c r="J50" s="2"/>
      <c r="K50" s="2"/>
      <c r="L50" s="2"/>
      <c r="M50" s="2"/>
    </row>
  </sheetData>
  <sheetProtection sheet="1" objects="1" scenarios="1"/>
  <mergeCells count="5">
    <mergeCell ref="F16:J18"/>
    <mergeCell ref="B13:D14"/>
    <mergeCell ref="B23:E24"/>
    <mergeCell ref="H20:K20"/>
    <mergeCell ref="B1:K6"/>
  </mergeCells>
  <dataValidations count="2">
    <dataValidation type="list" allowBlank="1" showInputMessage="1" showErrorMessage="1" sqref="B13:D15">
      <formula1>"ستون دایره ای, ستون مستطیلی"</formula1>
    </dataValidation>
    <dataValidation type="list" allowBlank="1" showInputMessage="1" showErrorMessage="1" sqref="B23:E24">
      <formula1>"ستون مستطیلی با چیدمان آرماتور دایره ای,3عدد در هر دو وجه,4عدد در هر دو وجه,5عدد در هر دو وجه,   ستون دایرهای با چیدمان آرماتور دایره ای,به هر تعداد در هر یک از دو وجه مقابل,6عدد در هر یک از دو وجه مقابل,3عدد در هر یک از دو وجه مقابل"</formula1>
    </dataValidation>
  </dataValidations>
  <pageMargins left="0.7" right="0.7" top="0.75" bottom="0.75" header="0.3" footer="0.3"/>
  <pageSetup orientation="portrait" horizontalDpi="300" verticalDpi="0" copies="0" r:id="rId1"/>
  <drawing r:id="rId2"/>
</worksheet>
</file>

<file path=xl/worksheets/sheet3.xml><?xml version="1.0" encoding="utf-8"?>
<worksheet xmlns="http://schemas.openxmlformats.org/spreadsheetml/2006/main" xmlns:r="http://schemas.openxmlformats.org/officeDocument/2006/relationships">
  <dimension ref="A1:N58"/>
  <sheetViews>
    <sheetView topLeftCell="A31" zoomScale="115" zoomScaleNormal="115" workbookViewId="0">
      <selection activeCell="I47" sqref="I47"/>
    </sheetView>
  </sheetViews>
  <sheetFormatPr defaultRowHeight="15"/>
  <cols>
    <col min="5" max="5" width="12" bestFit="1" customWidth="1"/>
    <col min="14" max="14" width="12" bestFit="1" customWidth="1"/>
  </cols>
  <sheetData>
    <row r="1" spans="1:13">
      <c r="A1" s="2"/>
      <c r="B1" s="91" t="s">
        <v>41</v>
      </c>
      <c r="C1" s="95"/>
      <c r="D1" s="95"/>
      <c r="E1" s="95"/>
      <c r="F1" s="95"/>
      <c r="G1" s="95"/>
      <c r="H1" s="95"/>
      <c r="I1" s="95"/>
      <c r="J1" s="95"/>
      <c r="K1" s="95"/>
      <c r="L1" s="2"/>
      <c r="M1" s="2"/>
    </row>
    <row r="2" spans="1:13">
      <c r="A2" s="2"/>
      <c r="B2" s="95"/>
      <c r="C2" s="95"/>
      <c r="D2" s="95"/>
      <c r="E2" s="95"/>
      <c r="F2" s="95"/>
      <c r="G2" s="95"/>
      <c r="H2" s="95"/>
      <c r="I2" s="95"/>
      <c r="J2" s="95"/>
      <c r="K2" s="95"/>
      <c r="L2" s="2"/>
      <c r="M2" s="2"/>
    </row>
    <row r="3" spans="1:13">
      <c r="A3" s="2"/>
      <c r="B3" s="95"/>
      <c r="C3" s="95"/>
      <c r="D3" s="95"/>
      <c r="E3" s="95"/>
      <c r="F3" s="95"/>
      <c r="G3" s="95"/>
      <c r="H3" s="95"/>
      <c r="I3" s="95"/>
      <c r="J3" s="95"/>
      <c r="K3" s="95"/>
      <c r="L3" s="2"/>
      <c r="M3" s="2"/>
    </row>
    <row r="4" spans="1:13">
      <c r="A4" s="2"/>
      <c r="B4" s="95"/>
      <c r="C4" s="95"/>
      <c r="D4" s="95"/>
      <c r="E4" s="95"/>
      <c r="F4" s="95"/>
      <c r="G4" s="95"/>
      <c r="H4" s="95"/>
      <c r="I4" s="95"/>
      <c r="J4" s="95"/>
      <c r="K4" s="95"/>
      <c r="L4" s="2"/>
      <c r="M4" s="2"/>
    </row>
    <row r="5" spans="1:13">
      <c r="A5" s="2"/>
      <c r="B5" s="95"/>
      <c r="C5" s="95"/>
      <c r="D5" s="95"/>
      <c r="E5" s="95"/>
      <c r="F5" s="95"/>
      <c r="G5" s="95"/>
      <c r="H5" s="95"/>
      <c r="I5" s="95"/>
      <c r="J5" s="95"/>
      <c r="K5" s="95"/>
      <c r="L5" s="2"/>
      <c r="M5" s="2"/>
    </row>
    <row r="6" spans="1:13">
      <c r="A6" s="2"/>
      <c r="B6" s="95"/>
      <c r="C6" s="95"/>
      <c r="D6" s="95"/>
      <c r="E6" s="95"/>
      <c r="F6" s="95"/>
      <c r="G6" s="95"/>
      <c r="H6" s="95"/>
      <c r="I6" s="95"/>
      <c r="J6" s="95"/>
      <c r="K6" s="95"/>
      <c r="L6" s="2"/>
      <c r="M6" s="2"/>
    </row>
    <row r="7" spans="1:13">
      <c r="A7" s="2"/>
      <c r="B7" s="3" t="s">
        <v>11</v>
      </c>
      <c r="C7" s="4">
        <v>300</v>
      </c>
      <c r="D7" s="2" t="s">
        <v>0</v>
      </c>
      <c r="E7" s="3" t="s">
        <v>1</v>
      </c>
      <c r="F7" s="4">
        <v>400</v>
      </c>
      <c r="G7" s="2" t="s">
        <v>2</v>
      </c>
      <c r="H7" s="3" t="s">
        <v>12</v>
      </c>
      <c r="I7" s="4">
        <v>26.24</v>
      </c>
      <c r="J7" s="2" t="s">
        <v>15</v>
      </c>
      <c r="K7" s="2"/>
      <c r="L7" s="2"/>
      <c r="M7" s="2"/>
    </row>
    <row r="8" spans="1:13">
      <c r="A8" s="2"/>
      <c r="B8" s="3" t="s">
        <v>29</v>
      </c>
      <c r="C8" s="4">
        <v>300</v>
      </c>
      <c r="D8" s="2" t="s">
        <v>0</v>
      </c>
      <c r="E8" s="3" t="s">
        <v>4</v>
      </c>
      <c r="F8" s="4">
        <v>30</v>
      </c>
      <c r="G8" s="2" t="s">
        <v>2</v>
      </c>
      <c r="H8" s="3" t="s">
        <v>25</v>
      </c>
      <c r="I8" s="4">
        <v>16.18</v>
      </c>
      <c r="J8" s="2" t="s">
        <v>16</v>
      </c>
      <c r="K8" s="2"/>
      <c r="L8" s="2"/>
      <c r="M8" s="2"/>
    </row>
    <row r="9" spans="1:13">
      <c r="A9" s="2"/>
      <c r="B9" s="3" t="s">
        <v>5</v>
      </c>
      <c r="C9" s="4">
        <v>320</v>
      </c>
      <c r="D9" s="2" t="s">
        <v>0</v>
      </c>
      <c r="E9" s="3" t="s">
        <v>6</v>
      </c>
      <c r="F9" s="4">
        <v>1</v>
      </c>
      <c r="G9" s="2"/>
      <c r="H9" s="3" t="s">
        <v>26</v>
      </c>
      <c r="I9" s="4">
        <v>12</v>
      </c>
      <c r="J9" s="2" t="s">
        <v>16</v>
      </c>
      <c r="K9" s="2"/>
      <c r="L9" s="2"/>
      <c r="M9" s="2"/>
    </row>
    <row r="10" spans="1:13">
      <c r="A10" s="2"/>
      <c r="B10" s="2"/>
      <c r="C10" s="2"/>
      <c r="D10" s="2"/>
      <c r="E10" s="2"/>
      <c r="F10" s="6"/>
      <c r="G10" s="2"/>
      <c r="H10" s="2"/>
      <c r="I10" s="2"/>
      <c r="J10" s="2"/>
      <c r="K10" s="2"/>
      <c r="L10" s="2"/>
      <c r="M10" s="2"/>
    </row>
    <row r="11" spans="1:13" ht="18.75" customHeight="1">
      <c r="A11" s="2"/>
      <c r="B11" s="96" t="s">
        <v>24</v>
      </c>
      <c r="C11" s="96"/>
      <c r="D11" s="96"/>
      <c r="E11" s="2"/>
      <c r="F11" s="2"/>
      <c r="G11" s="2"/>
      <c r="H11" s="2"/>
      <c r="I11" s="2"/>
      <c r="J11" s="2"/>
      <c r="K11" s="2"/>
      <c r="L11" s="2"/>
      <c r="M11" s="2"/>
    </row>
    <row r="12" spans="1:13" ht="19.5" customHeight="1">
      <c r="A12" s="2"/>
      <c r="B12" s="96"/>
      <c r="C12" s="96"/>
      <c r="D12" s="96"/>
      <c r="E12" s="2"/>
      <c r="F12" s="53">
        <f>(F9*C9)/(IF(B11="ستون دایره ای",0.25*C7,0.3*C8))</f>
        <v>3.5555555555555554</v>
      </c>
      <c r="H12" s="2"/>
      <c r="I12" s="2"/>
      <c r="J12" s="2"/>
      <c r="K12" s="2"/>
      <c r="L12" s="2"/>
      <c r="M12" s="2"/>
    </row>
    <row r="13" spans="1:13" ht="20.25" customHeight="1">
      <c r="A13" s="2"/>
      <c r="B13" s="52"/>
      <c r="C13" s="52"/>
      <c r="D13" s="52"/>
      <c r="E13" s="2"/>
      <c r="F13" s="8"/>
      <c r="G13" s="2"/>
      <c r="H13" s="2"/>
      <c r="I13" s="2"/>
      <c r="J13" s="2"/>
      <c r="K13" s="2"/>
      <c r="L13" s="2"/>
      <c r="M13" s="2"/>
    </row>
    <row r="14" spans="1:13" ht="36.75" customHeight="1">
      <c r="A14" s="2"/>
      <c r="B14" s="2"/>
      <c r="C14" s="2"/>
      <c r="D14" s="2"/>
      <c r="E14" s="2"/>
      <c r="F14" s="97" t="str">
        <f>IF(F12&lt;=22,"از اثر لاغری صرفه نظر می شود",IF(AND(F12&gt;22,F12&lt;=100),"ستون لاغر است","باید از تحلیل دقیق استفاده شود"))</f>
        <v>از اثر لاغری صرفه نظر می شود</v>
      </c>
      <c r="G14" s="97"/>
      <c r="H14" s="97"/>
      <c r="I14" s="97"/>
      <c r="J14" s="97"/>
      <c r="K14" s="2"/>
      <c r="L14" s="2"/>
      <c r="M14" s="2"/>
    </row>
    <row r="15" spans="1:13" ht="23.25" customHeight="1">
      <c r="A15" s="2"/>
      <c r="B15" s="2"/>
      <c r="C15" s="2"/>
      <c r="D15" s="2"/>
      <c r="E15" s="2"/>
      <c r="F15" s="97"/>
      <c r="G15" s="97"/>
      <c r="H15" s="97"/>
      <c r="I15" s="97"/>
      <c r="J15" s="97"/>
      <c r="K15" s="2"/>
      <c r="L15" s="2"/>
      <c r="M15" s="2"/>
    </row>
    <row r="16" spans="1:13">
      <c r="A16" s="2"/>
      <c r="B16" s="2"/>
      <c r="C16" s="2"/>
      <c r="D16" s="2"/>
      <c r="E16" s="2"/>
      <c r="F16" s="97"/>
      <c r="G16" s="97"/>
      <c r="H16" s="97"/>
      <c r="I16" s="97"/>
      <c r="J16" s="97"/>
      <c r="K16" s="2"/>
      <c r="L16" s="2"/>
      <c r="M16" s="2"/>
    </row>
    <row r="17" spans="1:14" ht="44.25">
      <c r="A17" s="2"/>
      <c r="B17" s="2"/>
      <c r="C17" s="2"/>
      <c r="D17" s="2"/>
      <c r="E17" s="2"/>
      <c r="F17" s="2"/>
      <c r="G17" s="9"/>
      <c r="H17" s="90" t="s">
        <v>23</v>
      </c>
      <c r="I17" s="90"/>
      <c r="J17" s="90"/>
      <c r="K17" s="90"/>
      <c r="L17" s="2"/>
      <c r="M17" s="2"/>
    </row>
    <row r="18" spans="1:14" ht="22.5" customHeight="1">
      <c r="A18" s="2"/>
      <c r="B18" s="74">
        <v>24</v>
      </c>
      <c r="C18" s="2"/>
      <c r="D18" s="74">
        <v>16</v>
      </c>
      <c r="E18" s="2"/>
      <c r="F18" s="2"/>
      <c r="G18" s="73">
        <v>40</v>
      </c>
      <c r="H18" s="10"/>
      <c r="I18" s="10"/>
      <c r="J18" s="10"/>
      <c r="K18" s="10"/>
      <c r="L18" s="2"/>
      <c r="M18" s="2"/>
    </row>
    <row r="19" spans="1:14">
      <c r="A19" s="2"/>
      <c r="B19" s="2"/>
      <c r="C19" s="2"/>
      <c r="D19" s="2"/>
      <c r="E19" s="2"/>
      <c r="F19" s="2"/>
      <c r="G19" s="2"/>
      <c r="H19" s="2"/>
      <c r="I19" s="2"/>
      <c r="J19" s="2"/>
      <c r="K19" s="2"/>
      <c r="L19" s="2"/>
      <c r="M19" s="2"/>
    </row>
    <row r="20" spans="1:14">
      <c r="A20" s="2"/>
      <c r="B20" s="96" t="s">
        <v>27</v>
      </c>
      <c r="C20" s="96"/>
      <c r="D20" s="96"/>
      <c r="E20" s="96"/>
      <c r="F20" s="2"/>
      <c r="G20" s="8">
        <f>IF(B20="ستون مستطیلی با چیدمان آرماتور دایره ای",1.5,IF(B20="3عدد در هر دو وجه",2.2,IF(B20="4عدد در هر دو وجه",2.1,IF(B20="5عدد در هر دو وجه",2.06,IF(B20="به هر تعداد در هر یک از دو وجه مقابل",3,IF(B20="6عدد در هر یک از دو وجه مقابل",1.4,2))))))</f>
        <v>2</v>
      </c>
      <c r="H20" s="11">
        <f>(C8-(2*(G18+D18+(0.5*B18))))/C8</f>
        <v>0.54666666666666663</v>
      </c>
      <c r="I20" s="2"/>
      <c r="J20" s="2"/>
      <c r="K20" s="2">
        <f>G20*0.02*(H20^2)*(IF(B11="ستون دایره ای",((PI()*(C7^4))/(64)),((C7*(C8^3))/(12))))</f>
        <v>8068799.9999999991</v>
      </c>
      <c r="L20" s="2"/>
      <c r="M20" s="2"/>
    </row>
    <row r="21" spans="1:14">
      <c r="A21" s="2"/>
      <c r="B21" s="96"/>
      <c r="C21" s="96"/>
      <c r="D21" s="96"/>
      <c r="E21" s="96"/>
      <c r="F21" s="2"/>
      <c r="G21" s="2"/>
      <c r="H21" s="2"/>
      <c r="I21" s="2"/>
      <c r="J21" s="2"/>
      <c r="K21" s="2"/>
      <c r="L21" s="2"/>
      <c r="M21" s="2"/>
    </row>
    <row r="22" spans="1:14">
      <c r="A22" s="2"/>
      <c r="B22" s="2"/>
      <c r="C22" s="2"/>
      <c r="D22" s="2"/>
      <c r="E22" s="2"/>
      <c r="F22" s="2"/>
      <c r="G22" s="2"/>
      <c r="H22" s="2"/>
      <c r="I22" s="2"/>
      <c r="J22" s="2"/>
      <c r="K22" s="2"/>
      <c r="L22" s="2"/>
      <c r="M22" s="2"/>
    </row>
    <row r="23" spans="1:14">
      <c r="A23" s="2"/>
      <c r="B23" s="2"/>
      <c r="C23" s="2"/>
      <c r="D23" s="2"/>
      <c r="E23" s="2"/>
      <c r="F23" s="2"/>
      <c r="G23" s="2"/>
      <c r="H23" s="2"/>
      <c r="I23" s="2"/>
      <c r="J23" s="2"/>
      <c r="K23" s="2"/>
      <c r="L23" s="2"/>
      <c r="M23" s="2"/>
    </row>
    <row r="24" spans="1:14">
      <c r="A24" s="2"/>
      <c r="B24" s="2"/>
      <c r="C24" s="2"/>
      <c r="D24" s="2"/>
      <c r="E24" s="2">
        <f>((((0.2*(5000*SQRT(F8))*(IF(B11="ستون دایره ای",((PI()*(C7^4))/(64)),((C7*(C8^3))/(12)))))))+(210000*K20))/1.02</f>
        <v>5285858101137.1289</v>
      </c>
      <c r="F24" s="2" t="s">
        <v>17</v>
      </c>
      <c r="G24" s="2"/>
      <c r="H24" s="2"/>
      <c r="I24" s="2"/>
      <c r="J24" s="2">
        <f>0.25*(5000*SQRT(F8))*(IF(B11="ستون دایره ای",((PI()*(C7^4))/(64)),((C7*(C8^3))/(12))))</f>
        <v>4621409078949.8389</v>
      </c>
      <c r="K24" s="2"/>
      <c r="L24" s="2"/>
      <c r="M24" s="2"/>
      <c r="N24">
        <f>MAX(E24,J24)</f>
        <v>5285858101137.1289</v>
      </c>
    </row>
    <row r="25" spans="1:14">
      <c r="A25" s="2"/>
      <c r="B25" s="2"/>
      <c r="C25" s="2"/>
      <c r="D25" s="2"/>
      <c r="E25" s="2"/>
      <c r="F25" s="2"/>
      <c r="G25" s="2"/>
      <c r="H25" s="2"/>
      <c r="I25" s="2"/>
      <c r="J25" s="2"/>
      <c r="K25" s="2"/>
      <c r="L25" s="2"/>
      <c r="M25" s="2"/>
    </row>
    <row r="26" spans="1:14">
      <c r="A26" s="2"/>
      <c r="B26" s="2"/>
      <c r="C26" s="2"/>
      <c r="D26" s="2"/>
      <c r="E26" s="2"/>
      <c r="F26" s="2"/>
      <c r="G26" s="2"/>
      <c r="H26" s="2"/>
      <c r="I26" s="2"/>
      <c r="J26" s="2"/>
      <c r="K26" s="2"/>
      <c r="L26" s="2"/>
      <c r="M26" s="2"/>
    </row>
    <row r="27" spans="1:14">
      <c r="A27" s="2"/>
      <c r="B27" s="2"/>
      <c r="C27" s="2"/>
      <c r="D27" s="2">
        <f>((PI()^2)*N24)/(F9*C9)^2</f>
        <v>509466097.44645357</v>
      </c>
      <c r="E27" s="2" t="s">
        <v>18</v>
      </c>
      <c r="F27" s="2"/>
      <c r="H27" s="2"/>
      <c r="I27" s="2"/>
      <c r="J27" s="2"/>
      <c r="K27" s="2"/>
      <c r="L27" s="2"/>
      <c r="M27" s="2"/>
    </row>
    <row r="28" spans="1:14">
      <c r="A28" s="2"/>
      <c r="B28" s="2"/>
      <c r="C28" s="2"/>
      <c r="D28" s="2"/>
      <c r="E28" s="2"/>
      <c r="F28" s="2"/>
      <c r="G28" s="2"/>
      <c r="H28" s="2"/>
      <c r="I28" s="2"/>
      <c r="J28" s="2"/>
      <c r="K28" s="2"/>
      <c r="L28" s="2"/>
      <c r="M28" s="2"/>
    </row>
    <row r="29" spans="1:14">
      <c r="A29" s="2"/>
      <c r="B29" s="2"/>
      <c r="C29" s="2"/>
      <c r="D29" s="2"/>
      <c r="E29" s="2"/>
      <c r="F29" s="2"/>
      <c r="G29" s="2"/>
      <c r="H29" s="12"/>
      <c r="I29" s="12"/>
      <c r="J29" s="12"/>
      <c r="K29" s="12"/>
      <c r="L29" s="2"/>
      <c r="M29" s="2"/>
    </row>
    <row r="30" spans="1:14" ht="18.75">
      <c r="A30" s="2"/>
      <c r="B30" s="2"/>
      <c r="C30" s="74">
        <v>60.4</v>
      </c>
      <c r="D30" s="2" t="s">
        <v>15</v>
      </c>
      <c r="E30" s="2"/>
      <c r="F30" s="2"/>
      <c r="G30" s="2">
        <f>1/((1-((C30*10000)/(0.65*D27*'بررسی مهاری'!C16))))</f>
        <v>1.0004561906475606</v>
      </c>
      <c r="H30" s="12"/>
      <c r="I30" s="13" t="str">
        <f>IF(G30&gt;=1,"OK","Not OK")</f>
        <v>OK</v>
      </c>
      <c r="J30" s="12"/>
      <c r="K30" s="12"/>
      <c r="L30" s="2"/>
      <c r="M30" s="2"/>
    </row>
    <row r="31" spans="1:14">
      <c r="A31" s="2"/>
      <c r="B31" s="2"/>
      <c r="C31" s="2"/>
      <c r="D31" s="2"/>
      <c r="E31" s="2"/>
      <c r="F31" s="2"/>
      <c r="G31" s="2"/>
      <c r="H31" s="2"/>
      <c r="I31" s="2"/>
      <c r="J31" s="2"/>
      <c r="K31" s="2"/>
      <c r="L31" s="2"/>
      <c r="M31" s="2"/>
    </row>
    <row r="32" spans="1:14">
      <c r="A32" s="2"/>
      <c r="B32" s="2"/>
      <c r="C32" s="2"/>
      <c r="D32" s="2"/>
      <c r="E32" s="2"/>
      <c r="F32" s="3"/>
      <c r="G32" s="2"/>
      <c r="H32" s="3"/>
      <c r="I32" s="2"/>
      <c r="J32" s="3"/>
      <c r="K32" s="2"/>
      <c r="L32" s="2"/>
      <c r="M32" s="2"/>
    </row>
    <row r="33" spans="1:13" ht="15.75">
      <c r="A33" s="2"/>
      <c r="E33" s="8">
        <f>(I8+(G30*I9))</f>
        <v>28.185474287770727</v>
      </c>
      <c r="F33" s="2" t="s">
        <v>16</v>
      </c>
      <c r="I33" s="8">
        <f>I7*(15+(0.03*(IF(B11="ستون دایره ای",C7,C8))))*0.001</f>
        <v>0.62975999999999999</v>
      </c>
      <c r="J33" s="2" t="s">
        <v>16</v>
      </c>
      <c r="K33" s="13" t="str">
        <f>IF(E33&gt;=I33,"OK","Not OK")</f>
        <v>OK</v>
      </c>
      <c r="L33" s="2"/>
      <c r="M33" s="2"/>
    </row>
    <row r="34" spans="1:13">
      <c r="A34" s="2"/>
      <c r="B34" s="2"/>
      <c r="C34" s="2"/>
      <c r="D34" s="2"/>
      <c r="E34" s="2"/>
      <c r="F34" s="3"/>
      <c r="G34" s="2" t="s">
        <v>22</v>
      </c>
      <c r="H34" s="3"/>
      <c r="I34" s="2"/>
      <c r="J34" s="3"/>
      <c r="K34" s="2"/>
      <c r="L34" s="2"/>
      <c r="M34" s="2"/>
    </row>
    <row r="35" spans="1:13">
      <c r="A35" s="2"/>
      <c r="B35" s="2"/>
      <c r="C35" s="2"/>
      <c r="D35" s="2"/>
      <c r="E35" s="2"/>
      <c r="F35" s="3"/>
      <c r="G35" s="2"/>
      <c r="H35" s="3"/>
      <c r="I35" s="2"/>
      <c r="J35" s="3"/>
      <c r="K35" s="2"/>
      <c r="L35" s="2"/>
      <c r="M35" s="2"/>
    </row>
    <row r="36" spans="1:13" ht="35.25">
      <c r="A36" s="2"/>
      <c r="B36" s="2"/>
      <c r="C36" s="44">
        <f>(C9)/(IF(B11="ستون دایره ای",0.25*C7,0.3*C8))</f>
        <v>3.5555555555555554</v>
      </c>
      <c r="D36" s="2"/>
      <c r="E36" s="2">
        <f>35/(SQRT((I7*10000)/(F8*(IF(B11="ستون دایره ای",(PI()*(C7^2)/4),C7*C8)))))</f>
        <v>112.27110861333958</v>
      </c>
      <c r="F36" s="2"/>
      <c r="G36" s="2"/>
      <c r="H36" s="2"/>
      <c r="I36" s="92" t="str">
        <f>IF(C36&gt;E36,IF(I30="OK",G30,1)*(IF(K33="OK",E33,I33))*10,"فرمول صحیح نیست")</f>
        <v>فرمول صحیح نیست</v>
      </c>
      <c r="J36" s="92"/>
      <c r="K36" s="2" t="s">
        <v>21</v>
      </c>
      <c r="L36" s="2"/>
    </row>
    <row r="37" spans="1:13" s="1" customFormat="1" ht="35.25">
      <c r="A37" s="2"/>
      <c r="B37" s="2"/>
      <c r="C37" s="2"/>
      <c r="D37" s="2"/>
      <c r="E37" s="2"/>
      <c r="F37" s="2"/>
      <c r="G37" s="2"/>
      <c r="H37" s="2"/>
      <c r="I37" s="92">
        <f>IF(C36&lt;=E36,(IF(K33="OK",E33,I33))*10,"فرمول صحیح نیست")</f>
        <v>281.85474287770728</v>
      </c>
      <c r="J37" s="92"/>
      <c r="K37" s="2" t="s">
        <v>21</v>
      </c>
      <c r="M37" s="2"/>
    </row>
    <row r="38" spans="1:13">
      <c r="A38" s="2"/>
      <c r="B38" s="2"/>
      <c r="C38" s="2"/>
      <c r="D38" s="2"/>
      <c r="E38" s="2"/>
      <c r="F38" s="2"/>
      <c r="G38" s="2"/>
      <c r="H38" s="2"/>
      <c r="I38" s="2"/>
      <c r="J38" s="2"/>
      <c r="K38" s="2"/>
      <c r="L38" s="2"/>
      <c r="M38" s="2"/>
    </row>
    <row r="39" spans="1:13">
      <c r="A39" s="2"/>
      <c r="B39" s="2"/>
      <c r="C39" s="2"/>
      <c r="D39" s="2"/>
      <c r="E39" s="2"/>
      <c r="F39" s="2"/>
      <c r="G39" s="2"/>
      <c r="H39" s="2"/>
      <c r="I39" s="2"/>
      <c r="J39" s="2"/>
      <c r="K39" s="2"/>
      <c r="L39" s="2"/>
      <c r="M39" s="2"/>
    </row>
    <row r="40" spans="1:13" ht="15.75">
      <c r="A40" s="2"/>
      <c r="B40" s="2"/>
      <c r="C40" s="2"/>
      <c r="D40" s="2"/>
      <c r="E40" s="2"/>
      <c r="F40" s="2"/>
      <c r="G40" s="2"/>
      <c r="H40" s="75">
        <v>0.6</v>
      </c>
      <c r="I40" s="76">
        <v>0.02</v>
      </c>
      <c r="J40" s="2"/>
      <c r="K40" s="8">
        <f>I40*(400/F7)</f>
        <v>0.02</v>
      </c>
      <c r="L40" s="2"/>
      <c r="M40" s="2"/>
    </row>
    <row r="41" spans="1:13">
      <c r="A41" s="2"/>
      <c r="B41" s="2"/>
      <c r="C41" s="2"/>
      <c r="D41" s="2"/>
      <c r="E41" s="2"/>
      <c r="F41" s="2"/>
      <c r="G41" s="14"/>
      <c r="H41" s="2"/>
      <c r="I41" s="2"/>
      <c r="J41" s="2"/>
      <c r="K41" s="2"/>
      <c r="L41" s="2"/>
      <c r="M41" s="2"/>
    </row>
    <row r="42" spans="1:13">
      <c r="A42" s="2"/>
      <c r="B42" s="2"/>
      <c r="C42" s="2">
        <f>(I7*10000)/(IF(B11="ستون دایره ای",((PI()*(C7^2))/(4)),((C7*(C8)))))</f>
        <v>2.9155555555555557</v>
      </c>
      <c r="D42" s="2" t="s">
        <v>2</v>
      </c>
      <c r="E42" s="2"/>
      <c r="F42" s="2">
        <f>IF(C36&lt;=E36,(I37*1000000),(I36*1000000))/((IF(B11="ستون دایره ای",((PI()*(C7^2))/(4)),((C7*(C8)))))*C8)</f>
        <v>10.439064551026197</v>
      </c>
      <c r="G42" s="2" t="s">
        <v>2</v>
      </c>
      <c r="H42" s="2"/>
      <c r="I42" s="2"/>
      <c r="J42" s="2"/>
      <c r="K42" s="2"/>
      <c r="L42" s="2"/>
      <c r="M42" s="2"/>
    </row>
    <row r="43" spans="1:13">
      <c r="A43" s="2"/>
      <c r="B43" s="2"/>
      <c r="C43" s="2"/>
      <c r="D43" s="2"/>
      <c r="E43" s="2"/>
      <c r="F43" s="2"/>
      <c r="G43" s="15"/>
      <c r="H43" s="2"/>
      <c r="I43" s="2"/>
      <c r="J43" s="2"/>
      <c r="K43" s="2"/>
      <c r="L43" s="2"/>
      <c r="M43" s="2"/>
    </row>
    <row r="44" spans="1:13" ht="15.75">
      <c r="A44" s="2"/>
      <c r="B44" s="2"/>
      <c r="C44" s="2"/>
      <c r="D44" s="2"/>
      <c r="E44" s="2"/>
      <c r="F44" s="2"/>
      <c r="G44" s="2"/>
      <c r="H44" s="75">
        <v>0.8</v>
      </c>
      <c r="I44" s="76">
        <v>0.04</v>
      </c>
      <c r="J44" s="2"/>
      <c r="K44" s="8">
        <f>I44*(400/F7)</f>
        <v>0.04</v>
      </c>
      <c r="L44" s="2"/>
      <c r="M44" s="2"/>
    </row>
    <row r="45" spans="1:13">
      <c r="A45" s="2"/>
      <c r="B45" s="2"/>
      <c r="C45" s="2"/>
      <c r="D45" s="2"/>
      <c r="E45" s="2"/>
      <c r="F45" s="2"/>
      <c r="G45" s="2"/>
      <c r="H45" s="2"/>
      <c r="I45" s="2"/>
      <c r="J45" s="2"/>
      <c r="K45" s="2"/>
      <c r="L45" s="2"/>
      <c r="M45" s="2"/>
    </row>
    <row r="46" spans="1:13">
      <c r="A46" s="2"/>
      <c r="B46" s="2"/>
      <c r="C46" s="2"/>
      <c r="D46" s="2"/>
      <c r="E46" s="2"/>
      <c r="F46" s="2"/>
      <c r="G46" s="2"/>
      <c r="H46" s="2"/>
      <c r="I46" s="2"/>
      <c r="J46" s="2"/>
      <c r="K46" s="2"/>
      <c r="L46" s="2"/>
      <c r="M46" s="2"/>
    </row>
    <row r="47" spans="1:13">
      <c r="A47" s="2"/>
      <c r="B47" s="2"/>
      <c r="C47" s="2"/>
      <c r="D47" s="16">
        <f>IF(H44=H40,K40,K40+(((K44-K40)/(H44-H40))*(H20-H40)))</f>
        <v>1.4666666666666668E-2</v>
      </c>
      <c r="E47" s="2"/>
      <c r="F47" s="2"/>
      <c r="G47" s="2"/>
      <c r="H47" s="17">
        <f>D47*(IF(B11="ستون دایره ای",(PI()*(C7^2)/4),C7*C8))</f>
        <v>1320.0000000000002</v>
      </c>
      <c r="I47" s="2"/>
      <c r="J47" s="2"/>
      <c r="K47" s="2"/>
      <c r="L47" s="2"/>
      <c r="M47" s="2"/>
    </row>
    <row r="48" spans="1:13">
      <c r="A48" s="2"/>
      <c r="B48" s="2"/>
      <c r="C48" s="2"/>
      <c r="D48" s="70"/>
      <c r="E48" s="2"/>
      <c r="F48" s="2"/>
      <c r="G48" s="2"/>
      <c r="H48" s="2"/>
      <c r="I48" s="2"/>
      <c r="J48" s="2"/>
      <c r="K48" s="2"/>
      <c r="L48" s="2"/>
      <c r="M48" s="2"/>
    </row>
    <row r="49" spans="1:13">
      <c r="A49" s="2"/>
      <c r="B49" s="2"/>
      <c r="C49" s="2"/>
      <c r="D49" s="2"/>
      <c r="E49" s="2"/>
      <c r="F49" s="2"/>
      <c r="G49" s="2"/>
      <c r="H49" s="86" t="s">
        <v>28</v>
      </c>
      <c r="I49" s="93"/>
      <c r="J49" s="93"/>
      <c r="K49" s="93"/>
      <c r="L49" s="2"/>
      <c r="M49" s="2"/>
    </row>
    <row r="50" spans="1:13">
      <c r="A50" s="2"/>
      <c r="B50" s="2"/>
      <c r="C50" s="2"/>
      <c r="D50" s="2"/>
      <c r="E50" s="2"/>
      <c r="F50" s="2"/>
      <c r="G50" s="2"/>
      <c r="H50" s="93"/>
      <c r="I50" s="93"/>
      <c r="J50" s="93"/>
      <c r="K50" s="93"/>
      <c r="L50" s="2"/>
      <c r="M50" s="2"/>
    </row>
    <row r="51" spans="1:13">
      <c r="A51" s="2"/>
      <c r="B51" s="2"/>
      <c r="C51" s="2"/>
      <c r="D51" s="2"/>
      <c r="E51" s="2"/>
      <c r="F51" s="2"/>
      <c r="G51" s="2"/>
      <c r="H51" s="2"/>
      <c r="I51" s="2"/>
      <c r="J51" s="2"/>
      <c r="K51" s="2"/>
      <c r="L51" s="2"/>
      <c r="M51" s="2"/>
    </row>
    <row r="52" spans="1:13">
      <c r="A52" s="2"/>
      <c r="B52" s="2"/>
      <c r="C52" s="20">
        <v>0.6</v>
      </c>
      <c r="D52" s="2"/>
      <c r="E52" s="2"/>
      <c r="F52" s="2"/>
      <c r="G52" s="2"/>
      <c r="H52" s="2"/>
      <c r="I52" s="2"/>
      <c r="J52" s="2"/>
      <c r="K52" s="2"/>
      <c r="L52" s="2"/>
      <c r="M52" s="2"/>
    </row>
    <row r="53" spans="1:13">
      <c r="A53" s="2"/>
      <c r="B53" s="2"/>
      <c r="C53" s="2"/>
      <c r="D53" s="2"/>
      <c r="E53" s="2"/>
      <c r="F53" s="2"/>
      <c r="G53" s="2"/>
      <c r="H53" s="2"/>
      <c r="I53" s="2"/>
      <c r="J53" s="2"/>
      <c r="K53" s="2"/>
      <c r="L53" s="2"/>
      <c r="M53" s="2"/>
    </row>
    <row r="54" spans="1:13">
      <c r="A54" s="2"/>
      <c r="B54" s="2"/>
      <c r="C54" s="2"/>
      <c r="D54" s="2"/>
      <c r="E54" s="2"/>
      <c r="F54" s="2"/>
      <c r="G54" s="2"/>
      <c r="H54" s="2"/>
      <c r="I54" s="2"/>
      <c r="J54" s="2"/>
      <c r="K54" s="2"/>
      <c r="L54" s="2"/>
      <c r="M54" s="2"/>
    </row>
    <row r="55" spans="1:13">
      <c r="A55" s="2"/>
      <c r="B55" s="2"/>
      <c r="C55" s="2"/>
      <c r="D55" s="2"/>
      <c r="E55" s="2">
        <f>1/((1-((C30*10000)/(0.65*D27*'بررسی مهاری'!C16))))</f>
        <v>1.0004561906475606</v>
      </c>
      <c r="F55" s="2"/>
      <c r="G55" s="2"/>
      <c r="H55" s="2"/>
      <c r="I55" s="2"/>
      <c r="J55" s="2"/>
      <c r="K55" s="2"/>
      <c r="L55" s="2"/>
      <c r="M55" s="2"/>
    </row>
    <row r="56" spans="1:13">
      <c r="A56" s="2"/>
      <c r="B56" s="2"/>
      <c r="C56" s="2"/>
      <c r="D56" s="2"/>
      <c r="E56" s="2"/>
      <c r="F56" s="2"/>
      <c r="G56" s="94" t="str">
        <f>IF(E55&lt;=2.5,"مقاومت و پایداری کل سازه تحت بارهای قائم نهایی مورد قبول است","سازه در برابر بارهای قائم نهایی مقاومت و پایداری ندارد")</f>
        <v>مقاومت و پایداری کل سازه تحت بارهای قائم نهایی مورد قبول است</v>
      </c>
      <c r="H56" s="94"/>
      <c r="I56" s="94"/>
      <c r="J56" s="94"/>
      <c r="K56" s="94"/>
      <c r="L56" s="2"/>
      <c r="M56" s="2"/>
    </row>
    <row r="57" spans="1:13">
      <c r="A57" s="2"/>
      <c r="B57" s="2"/>
      <c r="C57" s="2"/>
      <c r="D57" s="2"/>
      <c r="E57" s="2"/>
      <c r="F57" s="2"/>
      <c r="G57" s="94"/>
      <c r="H57" s="94"/>
      <c r="I57" s="94"/>
      <c r="J57" s="94"/>
      <c r="K57" s="94"/>
      <c r="L57" s="2"/>
      <c r="M57" s="2"/>
    </row>
    <row r="58" spans="1:13">
      <c r="A58" s="2"/>
      <c r="B58" s="2"/>
      <c r="C58" s="2"/>
      <c r="D58" s="2"/>
      <c r="E58" s="2"/>
      <c r="F58" s="2"/>
      <c r="G58" s="94"/>
      <c r="H58" s="94"/>
      <c r="I58" s="94"/>
      <c r="J58" s="94"/>
      <c r="K58" s="94"/>
      <c r="L58" s="2"/>
      <c r="M58" s="2"/>
    </row>
  </sheetData>
  <sheetProtection sheet="1" objects="1" scenarios="1"/>
  <mergeCells count="9">
    <mergeCell ref="I37:J37"/>
    <mergeCell ref="H49:K50"/>
    <mergeCell ref="G56:K58"/>
    <mergeCell ref="B1:K6"/>
    <mergeCell ref="B11:D12"/>
    <mergeCell ref="F14:J16"/>
    <mergeCell ref="H17:K17"/>
    <mergeCell ref="B20:E21"/>
    <mergeCell ref="I36:J36"/>
  </mergeCells>
  <dataValidations count="2">
    <dataValidation type="list" allowBlank="1" showInputMessage="1" showErrorMessage="1" sqref="B20:E21">
      <formula1>"ستون مستطیلی با چیدمان آرماتور دایره ای,3عدد در هر دو وجه,4عدد در هر دو وجه,5عدد در هر دو وجه,   ستون دایرهای با چیدمان آرماتور دایره ای,به هر تعداد در هر یک از دو وجه مقابل,6عدد در هر یک از دو وجه مقابل,3عدد در هر یک از دو وجه مقابل"</formula1>
    </dataValidation>
    <dataValidation type="list" allowBlank="1" showInputMessage="1" showErrorMessage="1" sqref="B11:D13">
      <formula1>"ستون دایره ای, ستون مستطیلی"</formula1>
    </dataValidation>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dimension ref="A1:M63"/>
  <sheetViews>
    <sheetView workbookViewId="0">
      <selection activeCell="O24" sqref="O24"/>
    </sheetView>
  </sheetViews>
  <sheetFormatPr defaultRowHeight="15"/>
  <sheetData>
    <row r="1" spans="1:13">
      <c r="A1" s="2"/>
      <c r="B1" s="91" t="s">
        <v>39</v>
      </c>
      <c r="C1" s="91"/>
      <c r="D1" s="91"/>
      <c r="E1" s="91"/>
      <c r="F1" s="91"/>
      <c r="G1" s="91"/>
      <c r="H1" s="91"/>
      <c r="I1" s="91"/>
      <c r="J1" s="91"/>
      <c r="K1" s="91"/>
      <c r="L1" s="2"/>
      <c r="M1" s="2"/>
    </row>
    <row r="2" spans="1:13">
      <c r="A2" s="2"/>
      <c r="B2" s="91"/>
      <c r="C2" s="91"/>
      <c r="D2" s="91"/>
      <c r="E2" s="91"/>
      <c r="F2" s="91"/>
      <c r="G2" s="91"/>
      <c r="H2" s="91"/>
      <c r="I2" s="91"/>
      <c r="J2" s="91"/>
      <c r="K2" s="91"/>
      <c r="L2" s="2"/>
      <c r="M2" s="2"/>
    </row>
    <row r="3" spans="1:13">
      <c r="A3" s="2"/>
      <c r="B3" s="91"/>
      <c r="C3" s="91"/>
      <c r="D3" s="91"/>
      <c r="E3" s="91"/>
      <c r="F3" s="91"/>
      <c r="G3" s="91"/>
      <c r="H3" s="91"/>
      <c r="I3" s="91"/>
      <c r="J3" s="91"/>
      <c r="K3" s="91"/>
      <c r="L3" s="2"/>
      <c r="M3" s="2"/>
    </row>
    <row r="4" spans="1:13">
      <c r="A4" s="2"/>
      <c r="B4" s="91"/>
      <c r="C4" s="91"/>
      <c r="D4" s="91"/>
      <c r="E4" s="91"/>
      <c r="F4" s="91"/>
      <c r="G4" s="91"/>
      <c r="H4" s="91"/>
      <c r="I4" s="91"/>
      <c r="J4" s="91"/>
      <c r="K4" s="91"/>
      <c r="L4" s="2"/>
      <c r="M4" s="2"/>
    </row>
    <row r="5" spans="1:13">
      <c r="A5" s="2"/>
      <c r="B5" s="91"/>
      <c r="C5" s="91"/>
      <c r="D5" s="91"/>
      <c r="E5" s="91"/>
      <c r="F5" s="91"/>
      <c r="G5" s="91"/>
      <c r="H5" s="91"/>
      <c r="I5" s="91"/>
      <c r="J5" s="91"/>
      <c r="K5" s="91"/>
      <c r="L5" s="2"/>
      <c r="M5" s="2"/>
    </row>
    <row r="6" spans="1:13">
      <c r="A6" s="2"/>
      <c r="B6" s="91"/>
      <c r="C6" s="91"/>
      <c r="D6" s="91"/>
      <c r="E6" s="91"/>
      <c r="F6" s="91"/>
      <c r="G6" s="91"/>
      <c r="H6" s="91"/>
      <c r="I6" s="91"/>
      <c r="J6" s="91"/>
      <c r="K6" s="91"/>
      <c r="L6" s="2"/>
      <c r="M6" s="2"/>
    </row>
    <row r="7" spans="1:13">
      <c r="A7" s="2"/>
      <c r="B7" s="3" t="s">
        <v>11</v>
      </c>
      <c r="C7" s="4">
        <v>300</v>
      </c>
      <c r="D7" s="2" t="s">
        <v>0</v>
      </c>
      <c r="E7" s="3" t="s">
        <v>1</v>
      </c>
      <c r="F7" s="4">
        <v>400</v>
      </c>
      <c r="G7" s="2" t="s">
        <v>2</v>
      </c>
      <c r="H7" s="3" t="s">
        <v>12</v>
      </c>
      <c r="I7" s="4">
        <v>46.09</v>
      </c>
      <c r="J7" s="2" t="s">
        <v>15</v>
      </c>
      <c r="K7" s="2"/>
      <c r="L7" s="2"/>
      <c r="M7" s="2"/>
    </row>
    <row r="8" spans="1:13">
      <c r="A8" s="2"/>
      <c r="B8" s="3" t="s">
        <v>29</v>
      </c>
      <c r="C8" s="4">
        <v>300</v>
      </c>
      <c r="D8" s="2" t="s">
        <v>0</v>
      </c>
      <c r="E8" s="3" t="s">
        <v>4</v>
      </c>
      <c r="F8" s="4">
        <v>25</v>
      </c>
      <c r="G8" s="2" t="s">
        <v>2</v>
      </c>
      <c r="H8" s="3" t="s">
        <v>13</v>
      </c>
      <c r="I8" s="4">
        <v>-11.24</v>
      </c>
      <c r="J8" s="2" t="s">
        <v>16</v>
      </c>
      <c r="K8" s="2"/>
      <c r="L8" s="2"/>
      <c r="M8" s="2"/>
    </row>
    <row r="9" spans="1:13">
      <c r="A9" s="2"/>
      <c r="B9" s="3" t="s">
        <v>5</v>
      </c>
      <c r="C9" s="4">
        <v>2500</v>
      </c>
      <c r="D9" s="2" t="s">
        <v>0</v>
      </c>
      <c r="E9" s="3" t="s">
        <v>6</v>
      </c>
      <c r="F9" s="4">
        <v>0.875</v>
      </c>
      <c r="G9" s="2"/>
      <c r="H9" s="3" t="s">
        <v>14</v>
      </c>
      <c r="I9" s="4">
        <v>-12</v>
      </c>
      <c r="J9" s="2" t="s">
        <v>16</v>
      </c>
      <c r="K9" s="2"/>
      <c r="L9" s="2"/>
      <c r="M9" s="2"/>
    </row>
    <row r="10" spans="1:13">
      <c r="A10" s="2"/>
      <c r="B10" s="2"/>
      <c r="C10" s="2"/>
      <c r="D10" s="2"/>
      <c r="E10" s="2"/>
      <c r="F10" s="2"/>
      <c r="G10" s="2"/>
      <c r="H10" s="2"/>
      <c r="I10" s="2"/>
      <c r="J10" s="2"/>
      <c r="K10" s="2"/>
      <c r="L10" s="2"/>
      <c r="M10" s="2"/>
    </row>
    <row r="11" spans="1:13">
      <c r="A11" s="2"/>
      <c r="B11" s="88" t="s">
        <v>24</v>
      </c>
      <c r="C11" s="88"/>
      <c r="D11" s="88"/>
      <c r="E11" s="2"/>
      <c r="F11" s="2"/>
      <c r="G11" s="2"/>
      <c r="H11" s="2"/>
      <c r="I11" s="2"/>
      <c r="J11" s="2"/>
      <c r="K11" s="2"/>
      <c r="L11" s="2"/>
      <c r="M11" s="2"/>
    </row>
    <row r="12" spans="1:13" ht="20.25" customHeight="1">
      <c r="A12" s="2"/>
      <c r="B12" s="88"/>
      <c r="C12" s="88"/>
      <c r="D12" s="88"/>
      <c r="E12" s="2"/>
      <c r="F12" s="8">
        <f>(F9*C9)/(IF(B11="ستون دایره ای",0.25*C7,0.3*C8))</f>
        <v>24.305555555555557</v>
      </c>
      <c r="G12" s="2"/>
      <c r="H12" s="2"/>
      <c r="I12" s="2">
        <f>34-12*(IF((I8/I9)&gt;=(-0.5),I8/I9,-0.5))</f>
        <v>22.759999999999998</v>
      </c>
      <c r="J12" s="2"/>
      <c r="K12" s="2"/>
      <c r="L12" s="2"/>
      <c r="M12" s="2"/>
    </row>
    <row r="13" spans="1:13" ht="27.75" customHeight="1">
      <c r="A13" s="2"/>
      <c r="B13" s="52"/>
      <c r="C13" s="52"/>
      <c r="D13" s="52"/>
      <c r="E13" s="2"/>
      <c r="F13" s="8"/>
      <c r="G13" s="2"/>
      <c r="H13" s="2"/>
      <c r="I13" s="2"/>
      <c r="J13" s="2"/>
      <c r="K13" s="2"/>
      <c r="L13" s="2"/>
      <c r="M13" s="2"/>
    </row>
    <row r="14" spans="1:13" ht="20.25" customHeight="1">
      <c r="A14" s="2"/>
      <c r="B14" s="2"/>
      <c r="C14" s="2"/>
      <c r="D14" s="2"/>
      <c r="E14" s="2"/>
      <c r="F14" s="98" t="str">
        <f>IF(F12&lt;=I12,"از اثر لاغری صرفه نظر می شود","ستون لاغر است")</f>
        <v>ستون لاغر است</v>
      </c>
      <c r="G14" s="98"/>
      <c r="H14" s="98"/>
      <c r="I14" s="98"/>
      <c r="J14" s="98"/>
      <c r="K14" s="98"/>
      <c r="L14" s="2"/>
      <c r="M14" s="2"/>
    </row>
    <row r="15" spans="1:13" ht="12.75" customHeight="1">
      <c r="A15" s="2"/>
      <c r="B15" s="2"/>
      <c r="C15" s="2"/>
      <c r="D15" s="2"/>
      <c r="E15" s="2"/>
      <c r="F15" s="98"/>
      <c r="G15" s="98"/>
      <c r="H15" s="98"/>
      <c r="I15" s="98"/>
      <c r="J15" s="98"/>
      <c r="K15" s="98"/>
      <c r="L15" s="2"/>
      <c r="M15" s="2"/>
    </row>
    <row r="16" spans="1:13" s="1" customFormat="1" ht="1.5" hidden="1" customHeight="1">
      <c r="A16" s="2"/>
      <c r="B16" s="2"/>
      <c r="C16" s="2"/>
      <c r="D16" s="2"/>
      <c r="E16" s="2"/>
      <c r="F16" s="98"/>
      <c r="G16" s="98"/>
      <c r="H16" s="98"/>
      <c r="I16" s="98"/>
      <c r="J16" s="98"/>
      <c r="K16" s="98"/>
      <c r="L16" s="2"/>
      <c r="M16" s="2"/>
    </row>
    <row r="17" spans="1:13" ht="15" customHeight="1">
      <c r="A17" s="2"/>
      <c r="B17" s="2"/>
      <c r="C17" s="2"/>
      <c r="D17" s="2"/>
      <c r="E17" s="2"/>
      <c r="F17" s="98"/>
      <c r="G17" s="98"/>
      <c r="H17" s="98"/>
      <c r="I17" s="98"/>
      <c r="J17" s="98"/>
      <c r="K17" s="98"/>
      <c r="L17" s="2"/>
      <c r="M17" s="2"/>
    </row>
    <row r="18" spans="1:13" ht="21" customHeight="1">
      <c r="A18" s="2"/>
      <c r="B18" s="74">
        <v>24</v>
      </c>
      <c r="C18" s="2"/>
      <c r="D18" s="74">
        <v>18</v>
      </c>
      <c r="E18" s="2"/>
      <c r="F18" s="2"/>
      <c r="G18" s="73">
        <v>45</v>
      </c>
      <c r="H18" s="19"/>
      <c r="I18" s="22">
        <f>(C8-(2*(G18+D18+(0.5*B18))))/C8</f>
        <v>0.5</v>
      </c>
      <c r="J18" s="19"/>
      <c r="K18" s="19"/>
      <c r="L18" s="2"/>
      <c r="M18" s="2"/>
    </row>
    <row r="19" spans="1:13">
      <c r="A19" s="12"/>
      <c r="B19" s="12"/>
      <c r="C19" s="12"/>
      <c r="D19" s="12"/>
      <c r="E19" s="12"/>
      <c r="F19" s="12"/>
      <c r="G19" s="12"/>
      <c r="H19" s="12"/>
      <c r="I19" s="69"/>
      <c r="J19" s="12"/>
      <c r="K19" s="12"/>
      <c r="L19" s="12"/>
      <c r="M19" s="2"/>
    </row>
    <row r="20" spans="1:13">
      <c r="A20" s="12"/>
      <c r="B20" s="12"/>
      <c r="C20" s="12"/>
      <c r="D20" s="12"/>
      <c r="E20" s="12"/>
      <c r="F20" s="12"/>
      <c r="G20" s="12"/>
      <c r="H20" s="12"/>
      <c r="I20" s="12"/>
      <c r="J20" s="12"/>
      <c r="K20" s="12"/>
      <c r="L20" s="12"/>
      <c r="M20" s="2"/>
    </row>
    <row r="21" spans="1:13">
      <c r="A21" s="2"/>
      <c r="B21" s="2"/>
      <c r="C21" s="2"/>
      <c r="D21" s="2"/>
      <c r="E21" s="2"/>
      <c r="F21" s="2"/>
      <c r="G21" s="2"/>
      <c r="H21" s="2"/>
      <c r="I21" s="2"/>
      <c r="J21" s="2"/>
      <c r="K21" s="2"/>
      <c r="L21" s="2"/>
      <c r="M21" s="2"/>
    </row>
    <row r="22" spans="1:13" ht="15.75">
      <c r="A22" s="2"/>
      <c r="B22" s="2"/>
      <c r="C22" s="2"/>
      <c r="D22" s="2"/>
      <c r="E22" s="2"/>
      <c r="F22" s="2"/>
      <c r="G22" s="2"/>
      <c r="H22" s="75">
        <v>0.6</v>
      </c>
      <c r="I22" s="76">
        <v>4.1000000000000002E-2</v>
      </c>
      <c r="J22" s="2"/>
      <c r="K22" s="8">
        <f>I22*(400/F7)</f>
        <v>4.1000000000000002E-2</v>
      </c>
      <c r="L22" s="2"/>
      <c r="M22" s="2"/>
    </row>
    <row r="23" spans="1:13">
      <c r="A23" s="2"/>
      <c r="B23" s="2"/>
      <c r="C23" s="2"/>
      <c r="D23" s="2"/>
      <c r="E23" s="2"/>
      <c r="F23" s="2"/>
      <c r="G23" s="14"/>
      <c r="H23" s="2"/>
      <c r="I23" s="2"/>
      <c r="J23" s="2"/>
      <c r="K23" s="2"/>
      <c r="L23" s="2"/>
      <c r="M23" s="2"/>
    </row>
    <row r="24" spans="1:13">
      <c r="A24" s="2"/>
      <c r="B24" s="2"/>
      <c r="C24" s="2">
        <f>(I7*10000)/(IF(B11="ستون دایره ای",((PI()*(C7^2))/(4)),((C7*C8))))</f>
        <v>5.1211111111111114</v>
      </c>
      <c r="D24" s="2" t="s">
        <v>2</v>
      </c>
      <c r="E24" s="2"/>
      <c r="F24" s="2">
        <f>ABS(I9*10000000)/((IF(B11="ستون دایره ای",((PI()*(C7^2))/(4)),((C8*C7))))*C8)</f>
        <v>4.4444444444444446</v>
      </c>
      <c r="G24" s="2" t="s">
        <v>2</v>
      </c>
      <c r="H24" s="2"/>
      <c r="I24" s="2"/>
      <c r="J24" s="2"/>
      <c r="K24" s="2"/>
      <c r="L24" s="2"/>
      <c r="M24" s="2"/>
    </row>
    <row r="25" spans="1:13">
      <c r="A25" s="2"/>
      <c r="B25" s="2"/>
      <c r="C25" s="2"/>
      <c r="D25" s="2"/>
      <c r="E25" s="2"/>
      <c r="F25" s="2"/>
      <c r="G25" s="15"/>
      <c r="H25" s="2"/>
      <c r="I25" s="2"/>
      <c r="J25" s="2"/>
      <c r="K25" s="2"/>
      <c r="L25" s="2"/>
      <c r="M25" s="2"/>
    </row>
    <row r="26" spans="1:13" ht="15.75">
      <c r="A26" s="2"/>
      <c r="B26" s="2"/>
      <c r="C26" s="2"/>
      <c r="D26" s="2"/>
      <c r="E26" s="2"/>
      <c r="F26" s="2"/>
      <c r="G26" s="2"/>
      <c r="H26" s="75">
        <v>0.6</v>
      </c>
      <c r="I26" s="76">
        <v>4.1000000000000002E-2</v>
      </c>
      <c r="J26" s="2"/>
      <c r="K26" s="8">
        <f>I26*(400/F7)</f>
        <v>4.1000000000000002E-2</v>
      </c>
      <c r="L26" s="2"/>
      <c r="M26" s="2"/>
    </row>
    <row r="27" spans="1:13">
      <c r="A27" s="2"/>
      <c r="B27" s="2"/>
      <c r="C27" s="2"/>
      <c r="D27" s="2"/>
      <c r="E27" s="2"/>
      <c r="F27" s="2"/>
      <c r="G27" s="2"/>
      <c r="H27" s="2"/>
      <c r="I27" s="2"/>
      <c r="J27" s="2"/>
      <c r="K27" s="2"/>
      <c r="L27" s="2"/>
      <c r="M27" s="2"/>
    </row>
    <row r="28" spans="1:13">
      <c r="A28" s="2"/>
      <c r="B28" s="2"/>
      <c r="C28" s="2"/>
      <c r="D28" s="2"/>
      <c r="E28" s="2"/>
      <c r="F28" s="2"/>
      <c r="G28" s="2"/>
      <c r="H28" s="2"/>
      <c r="I28" s="2"/>
      <c r="J28" s="2"/>
      <c r="K28" s="2"/>
      <c r="L28" s="2"/>
      <c r="M28" s="2"/>
    </row>
    <row r="29" spans="1:13">
      <c r="A29" s="2"/>
      <c r="B29" s="2"/>
      <c r="C29" s="2"/>
      <c r="D29" s="17">
        <f>IF(H22=H26,K22,K22+(((K26-K22)/(H26-H22))*(I18-H22)))</f>
        <v>4.1000000000000002E-2</v>
      </c>
      <c r="E29" s="2"/>
      <c r="F29" s="2"/>
      <c r="G29" s="2"/>
      <c r="H29" s="17">
        <f>D29*(IF(B11="ستون دایره ای",(PI()*(C7^2)/4),C7*C8))</f>
        <v>3690</v>
      </c>
      <c r="I29" s="2"/>
      <c r="J29" s="2"/>
      <c r="K29" s="2"/>
      <c r="L29" s="2"/>
      <c r="M29" s="2"/>
    </row>
    <row r="30" spans="1:13" s="1" customFormat="1">
      <c r="A30" s="2"/>
      <c r="B30" s="2"/>
      <c r="C30" s="2"/>
      <c r="D30" s="16"/>
      <c r="E30" s="2"/>
      <c r="F30" s="2"/>
      <c r="G30" s="2"/>
      <c r="H30" s="17"/>
      <c r="I30" s="2"/>
      <c r="J30" s="2"/>
      <c r="K30" s="2"/>
      <c r="L30" s="2"/>
      <c r="M30" s="2"/>
    </row>
    <row r="31" spans="1:13" s="1" customFormat="1">
      <c r="A31" s="2"/>
      <c r="B31" s="2"/>
      <c r="C31" s="2"/>
      <c r="D31" s="16"/>
      <c r="E31" s="2"/>
      <c r="F31" s="2"/>
      <c r="G31" s="2"/>
      <c r="H31" s="17"/>
      <c r="I31" s="2"/>
      <c r="J31" s="2"/>
      <c r="K31" s="2"/>
      <c r="L31" s="2"/>
      <c r="M31" s="2"/>
    </row>
    <row r="32" spans="1:13">
      <c r="A32" s="2"/>
      <c r="B32" s="2"/>
      <c r="C32" s="2"/>
      <c r="D32" s="2"/>
      <c r="E32" s="2"/>
      <c r="F32" s="2"/>
      <c r="G32" s="2"/>
      <c r="H32" s="2"/>
      <c r="I32" s="2"/>
      <c r="J32" s="2"/>
      <c r="K32" s="2"/>
      <c r="L32" s="2"/>
      <c r="M32" s="2"/>
    </row>
    <row r="33" spans="1:13">
      <c r="A33" s="2"/>
      <c r="B33" s="91" t="s">
        <v>40</v>
      </c>
      <c r="C33" s="95"/>
      <c r="D33" s="95"/>
      <c r="E33" s="95"/>
      <c r="F33" s="95"/>
      <c r="G33" s="95"/>
      <c r="H33" s="95"/>
      <c r="I33" s="95"/>
      <c r="J33" s="95"/>
      <c r="K33" s="95"/>
      <c r="L33" s="2"/>
      <c r="M33" s="2"/>
    </row>
    <row r="34" spans="1:13">
      <c r="A34" s="2"/>
      <c r="B34" s="95"/>
      <c r="C34" s="95"/>
      <c r="D34" s="95"/>
      <c r="E34" s="95"/>
      <c r="F34" s="95"/>
      <c r="G34" s="95"/>
      <c r="H34" s="95"/>
      <c r="I34" s="95"/>
      <c r="J34" s="95"/>
      <c r="K34" s="95"/>
      <c r="L34" s="2"/>
      <c r="M34" s="2"/>
    </row>
    <row r="35" spans="1:13">
      <c r="A35" s="2"/>
      <c r="B35" s="95"/>
      <c r="C35" s="95"/>
      <c r="D35" s="95"/>
      <c r="E35" s="95"/>
      <c r="F35" s="95"/>
      <c r="G35" s="95"/>
      <c r="H35" s="95"/>
      <c r="I35" s="95"/>
      <c r="J35" s="95"/>
      <c r="K35" s="95"/>
      <c r="L35" s="2"/>
      <c r="M35" s="2"/>
    </row>
    <row r="36" spans="1:13">
      <c r="A36" s="2"/>
      <c r="B36" s="95"/>
      <c r="C36" s="95"/>
      <c r="D36" s="95"/>
      <c r="E36" s="95"/>
      <c r="F36" s="95"/>
      <c r="G36" s="95"/>
      <c r="H36" s="95"/>
      <c r="I36" s="95"/>
      <c r="J36" s="95"/>
      <c r="K36" s="95"/>
      <c r="L36" s="2"/>
      <c r="M36" s="2"/>
    </row>
    <row r="37" spans="1:13">
      <c r="A37" s="2"/>
      <c r="B37" s="95"/>
      <c r="C37" s="95"/>
      <c r="D37" s="95"/>
      <c r="E37" s="95"/>
      <c r="F37" s="95"/>
      <c r="G37" s="95"/>
      <c r="H37" s="95"/>
      <c r="I37" s="95"/>
      <c r="J37" s="95"/>
      <c r="K37" s="95"/>
      <c r="L37" s="2"/>
      <c r="M37" s="2"/>
    </row>
    <row r="38" spans="1:13">
      <c r="A38" s="2"/>
      <c r="B38" s="95"/>
      <c r="C38" s="95"/>
      <c r="D38" s="95"/>
      <c r="E38" s="95"/>
      <c r="F38" s="95"/>
      <c r="G38" s="95"/>
      <c r="H38" s="95"/>
      <c r="I38" s="95"/>
      <c r="J38" s="95"/>
      <c r="K38" s="95"/>
      <c r="L38" s="2"/>
      <c r="M38" s="2"/>
    </row>
    <row r="39" spans="1:13">
      <c r="A39" s="2"/>
      <c r="B39" s="3" t="s">
        <v>11</v>
      </c>
      <c r="C39" s="4">
        <v>400</v>
      </c>
      <c r="D39" s="2" t="s">
        <v>0</v>
      </c>
      <c r="E39" s="3" t="s">
        <v>1</v>
      </c>
      <c r="F39" s="4">
        <v>400</v>
      </c>
      <c r="G39" s="2" t="s">
        <v>2</v>
      </c>
      <c r="H39" s="3" t="s">
        <v>12</v>
      </c>
      <c r="I39" s="4">
        <v>26.24</v>
      </c>
      <c r="J39" s="2" t="s">
        <v>15</v>
      </c>
      <c r="K39" s="2"/>
      <c r="L39" s="2"/>
      <c r="M39" s="2"/>
    </row>
    <row r="40" spans="1:13">
      <c r="A40" s="2"/>
      <c r="B40" s="3" t="s">
        <v>3</v>
      </c>
      <c r="C40" s="4">
        <v>400</v>
      </c>
      <c r="D40" s="2" t="s">
        <v>0</v>
      </c>
      <c r="E40" s="3" t="s">
        <v>4</v>
      </c>
      <c r="F40" s="4">
        <v>30</v>
      </c>
      <c r="G40" s="2" t="s">
        <v>2</v>
      </c>
      <c r="H40" s="3" t="s">
        <v>25</v>
      </c>
      <c r="I40" s="4">
        <v>16.18</v>
      </c>
      <c r="J40" s="2" t="s">
        <v>16</v>
      </c>
      <c r="K40" s="2"/>
      <c r="L40" s="2"/>
      <c r="M40" s="2"/>
    </row>
    <row r="41" spans="1:13">
      <c r="A41" s="2"/>
      <c r="B41" s="3" t="s">
        <v>5</v>
      </c>
      <c r="C41" s="4">
        <v>4750</v>
      </c>
      <c r="D41" s="2" t="s">
        <v>0</v>
      </c>
      <c r="E41" s="3" t="s">
        <v>6</v>
      </c>
      <c r="F41" s="4">
        <v>2.2000000000000002</v>
      </c>
      <c r="G41" s="2"/>
      <c r="H41" s="3" t="s">
        <v>26</v>
      </c>
      <c r="I41" s="4">
        <v>12</v>
      </c>
      <c r="J41" s="2" t="s">
        <v>16</v>
      </c>
      <c r="K41" s="2"/>
      <c r="L41" s="2"/>
      <c r="M41" s="2"/>
    </row>
    <row r="42" spans="1:13">
      <c r="A42" s="2"/>
      <c r="B42" s="2"/>
      <c r="C42" s="2"/>
      <c r="D42" s="2"/>
      <c r="E42" s="2"/>
      <c r="F42" s="6"/>
      <c r="G42" s="2"/>
      <c r="H42" s="2"/>
      <c r="I42" s="2"/>
      <c r="J42" s="2"/>
      <c r="K42" s="2"/>
      <c r="L42" s="2"/>
      <c r="M42" s="2"/>
    </row>
    <row r="43" spans="1:13">
      <c r="A43" s="2"/>
      <c r="B43" s="88" t="s">
        <v>24</v>
      </c>
      <c r="C43" s="88"/>
      <c r="D43" s="88"/>
      <c r="E43" s="2"/>
      <c r="F43" s="2"/>
      <c r="G43" s="2"/>
      <c r="H43" s="2"/>
      <c r="I43" s="2"/>
      <c r="J43" s="2"/>
      <c r="K43" s="2"/>
      <c r="L43" s="2"/>
      <c r="M43" s="2"/>
    </row>
    <row r="44" spans="1:13">
      <c r="A44" s="2"/>
      <c r="B44" s="88"/>
      <c r="C44" s="88"/>
      <c r="D44" s="88"/>
      <c r="E44" s="2"/>
      <c r="F44" s="8">
        <f>(F41*C41)/(IF(B43="ستون دایره ای",0.25*C39,0.3*C40))</f>
        <v>87.083333333333329</v>
      </c>
      <c r="G44" s="1"/>
      <c r="H44" s="2"/>
      <c r="I44" s="2"/>
      <c r="J44" s="2"/>
      <c r="K44" s="2"/>
      <c r="L44" s="2"/>
      <c r="M44" s="2"/>
    </row>
    <row r="45" spans="1:13" ht="8.25" customHeight="1">
      <c r="A45" s="2"/>
      <c r="B45" s="18"/>
      <c r="C45" s="18"/>
      <c r="D45" s="18"/>
      <c r="E45" s="2"/>
      <c r="F45" s="8"/>
      <c r="G45" s="2"/>
      <c r="H45" s="2"/>
      <c r="I45" s="2"/>
      <c r="J45" s="2"/>
      <c r="K45" s="2"/>
      <c r="L45" s="2"/>
      <c r="M45" s="2"/>
    </row>
    <row r="46" spans="1:13" ht="15" customHeight="1">
      <c r="A46" s="2"/>
      <c r="B46" s="2"/>
      <c r="C46" s="2"/>
      <c r="D46" s="2"/>
      <c r="E46" s="2"/>
      <c r="F46" s="98" t="str">
        <f>IF(F44&lt;=22,"از اثر لاغری صرفه نظر می شود",IF(AND(F44&gt;22,F44&lt;=100),"ستون لاغر است","باید از تحلیل دقیق استفاده شود"))</f>
        <v>ستون لاغر است</v>
      </c>
      <c r="G46" s="98"/>
      <c r="H46" s="98"/>
      <c r="I46" s="98"/>
      <c r="J46" s="98"/>
      <c r="K46" s="98"/>
      <c r="L46" s="2"/>
      <c r="M46" s="2"/>
    </row>
    <row r="47" spans="1:13" ht="15" customHeight="1">
      <c r="A47" s="2"/>
      <c r="B47" s="2"/>
      <c r="C47" s="2"/>
      <c r="D47" s="2"/>
      <c r="E47" s="2"/>
      <c r="F47" s="98"/>
      <c r="G47" s="98"/>
      <c r="H47" s="98"/>
      <c r="I47" s="98"/>
      <c r="J47" s="98"/>
      <c r="K47" s="98"/>
      <c r="L47" s="2"/>
      <c r="M47" s="2"/>
    </row>
    <row r="48" spans="1:13" ht="15" customHeight="1">
      <c r="A48" s="2"/>
      <c r="B48" s="2"/>
      <c r="C48" s="2"/>
      <c r="D48" s="2"/>
      <c r="E48" s="2"/>
      <c r="F48" s="98"/>
      <c r="G48" s="98"/>
      <c r="H48" s="98"/>
      <c r="I48" s="98"/>
      <c r="J48" s="98"/>
      <c r="K48" s="98"/>
      <c r="L48" s="2"/>
      <c r="M48" s="2"/>
    </row>
    <row r="49" spans="1:13">
      <c r="A49" s="2"/>
      <c r="B49" s="2"/>
      <c r="C49" s="2"/>
      <c r="D49" s="2"/>
      <c r="E49" s="2"/>
      <c r="F49" s="2"/>
      <c r="G49" s="2"/>
      <c r="H49" s="2"/>
      <c r="I49" s="2"/>
      <c r="J49" s="2"/>
      <c r="K49" s="2"/>
      <c r="L49" s="2"/>
      <c r="M49" s="2"/>
    </row>
    <row r="50" spans="1:13" ht="18.75" customHeight="1">
      <c r="A50" s="2"/>
      <c r="B50" s="74">
        <v>20</v>
      </c>
      <c r="C50" s="2"/>
      <c r="D50" s="74">
        <v>10</v>
      </c>
      <c r="E50" s="2"/>
      <c r="F50" s="2"/>
      <c r="G50" s="73">
        <v>40</v>
      </c>
      <c r="H50" s="19"/>
      <c r="I50" s="22">
        <f>(C40-(2*(G50+D50+(0.5*B50))))/C40</f>
        <v>0.7</v>
      </c>
      <c r="J50" s="19"/>
      <c r="K50" s="19"/>
      <c r="L50" s="2"/>
      <c r="M50" s="2"/>
    </row>
    <row r="51" spans="1:13">
      <c r="A51" s="2"/>
      <c r="B51" s="2"/>
      <c r="C51" s="2"/>
      <c r="D51" s="2"/>
      <c r="E51" s="2"/>
      <c r="F51" s="2"/>
      <c r="G51" s="2"/>
      <c r="H51" s="2"/>
      <c r="I51" s="2"/>
      <c r="J51" s="2"/>
      <c r="K51" s="2"/>
      <c r="L51" s="2"/>
      <c r="M51" s="2"/>
    </row>
    <row r="52" spans="1:13">
      <c r="A52" s="12"/>
      <c r="B52" s="12"/>
      <c r="C52" s="12"/>
      <c r="D52" s="12"/>
      <c r="E52" s="12"/>
      <c r="F52" s="12"/>
      <c r="G52" s="12"/>
      <c r="H52" s="12"/>
      <c r="I52" s="12"/>
      <c r="J52" s="12"/>
      <c r="K52" s="12"/>
      <c r="L52" s="2"/>
      <c r="M52" s="2"/>
    </row>
    <row r="53" spans="1:13">
      <c r="A53" s="2"/>
      <c r="B53" s="2"/>
      <c r="C53" s="2"/>
      <c r="D53" s="2"/>
      <c r="E53" s="2"/>
      <c r="F53" s="2"/>
      <c r="G53" s="2"/>
      <c r="H53" s="2"/>
      <c r="I53" s="2"/>
      <c r="J53" s="2"/>
      <c r="K53" s="2"/>
      <c r="L53" s="2"/>
      <c r="M53" s="2"/>
    </row>
    <row r="54" spans="1:13" ht="15.75">
      <c r="A54" s="2"/>
      <c r="B54" s="2"/>
      <c r="C54" s="2"/>
      <c r="D54" s="2"/>
      <c r="E54" s="2"/>
      <c r="F54" s="2"/>
      <c r="G54" s="2"/>
      <c r="H54" s="75">
        <v>0.6</v>
      </c>
      <c r="I54" s="76">
        <v>3.7999999999999999E-2</v>
      </c>
      <c r="J54" s="2"/>
      <c r="K54" s="8">
        <f>I54*(400/F40)</f>
        <v>0.50666666666666671</v>
      </c>
      <c r="L54" s="2"/>
      <c r="M54" s="2"/>
    </row>
    <row r="55" spans="1:13">
      <c r="A55" s="2"/>
      <c r="B55" s="2"/>
      <c r="C55" s="2"/>
      <c r="D55" s="2"/>
      <c r="E55" s="2"/>
      <c r="F55" s="2"/>
      <c r="G55" s="14"/>
      <c r="H55" s="2"/>
      <c r="I55" s="2"/>
      <c r="J55" s="2"/>
      <c r="K55" s="2"/>
      <c r="L55" s="2"/>
      <c r="M55" s="2"/>
    </row>
    <row r="56" spans="1:13">
      <c r="A56" s="2"/>
      <c r="B56" s="2"/>
      <c r="C56" s="2">
        <f>(I39*10000)/(IF(B43="ستون دایره ای",((PI()*(C39^2))/(4)),((C39*C40))))</f>
        <v>1.64</v>
      </c>
      <c r="D56" s="2" t="s">
        <v>2</v>
      </c>
      <c r="E56" s="2"/>
      <c r="F56" s="2">
        <f>((I40+I41)*10000000)/((IF(B43="ستون دایره ای",((PI()*(C39^2))/(4)),((C39*C40))))*C40)</f>
        <v>4.4031250000000002</v>
      </c>
      <c r="G56" s="2" t="s">
        <v>2</v>
      </c>
      <c r="H56" s="2"/>
      <c r="I56" s="2"/>
      <c r="J56" s="2"/>
      <c r="K56" s="2"/>
      <c r="L56" s="2"/>
      <c r="M56" s="2"/>
    </row>
    <row r="57" spans="1:13">
      <c r="A57" s="2"/>
      <c r="B57" s="2"/>
      <c r="C57" s="2"/>
      <c r="D57" s="2"/>
      <c r="E57" s="2"/>
      <c r="F57" s="2"/>
      <c r="G57" s="15"/>
      <c r="H57" s="2"/>
      <c r="I57" s="2"/>
      <c r="J57" s="2"/>
      <c r="K57" s="2"/>
      <c r="L57" s="2"/>
      <c r="M57" s="2"/>
    </row>
    <row r="58" spans="1:13" ht="15.75">
      <c r="A58" s="2"/>
      <c r="B58" s="2"/>
      <c r="C58" s="2"/>
      <c r="D58" s="2"/>
      <c r="E58" s="2"/>
      <c r="F58" s="2"/>
      <c r="G58" s="2"/>
      <c r="H58" s="75">
        <v>0.6</v>
      </c>
      <c r="I58" s="76">
        <v>0.32</v>
      </c>
      <c r="J58" s="2"/>
      <c r="K58" s="8">
        <f>I58*(400/F40)</f>
        <v>4.2666666666666666</v>
      </c>
      <c r="L58" s="2"/>
      <c r="M58" s="2"/>
    </row>
    <row r="59" spans="1:13">
      <c r="A59" s="2"/>
      <c r="B59" s="2"/>
      <c r="C59" s="2"/>
      <c r="D59" s="2"/>
      <c r="E59" s="2"/>
      <c r="F59" s="2"/>
      <c r="G59" s="2"/>
      <c r="H59" s="2"/>
      <c r="I59" s="2"/>
      <c r="J59" s="2"/>
      <c r="K59" s="2"/>
      <c r="L59" s="2"/>
      <c r="M59" s="2"/>
    </row>
    <row r="60" spans="1:13">
      <c r="A60" s="2"/>
      <c r="B60" s="2"/>
      <c r="C60" s="2"/>
      <c r="D60" s="2"/>
      <c r="E60" s="2"/>
      <c r="F60" s="2"/>
      <c r="G60" s="2"/>
      <c r="H60" s="2"/>
      <c r="I60" s="2"/>
      <c r="J60" s="2"/>
      <c r="K60" s="2"/>
      <c r="L60" s="2"/>
      <c r="M60" s="2"/>
    </row>
    <row r="61" spans="1:13">
      <c r="A61" s="2"/>
      <c r="B61" s="2"/>
      <c r="C61" s="2"/>
      <c r="D61" s="17">
        <f>IF(H54=H58,K54,K54+(((K58-K54)/(H58-H54))*(I50-H54)))</f>
        <v>0.50666666666666671</v>
      </c>
      <c r="E61" s="2"/>
      <c r="F61" s="2"/>
      <c r="G61" s="2"/>
      <c r="H61" s="17">
        <f>D61*(IF(B43="ستون دایره ای",(PI()*(C39^2)/4),C39*C40))</f>
        <v>81066.666666666672</v>
      </c>
      <c r="I61" s="2"/>
      <c r="J61" s="2"/>
      <c r="K61" s="2"/>
      <c r="L61" s="2"/>
      <c r="M61" s="2"/>
    </row>
    <row r="62" spans="1:13">
      <c r="A62" s="2"/>
      <c r="B62" s="2"/>
      <c r="C62" s="2"/>
      <c r="D62" s="16"/>
      <c r="E62" s="2"/>
      <c r="F62" s="2"/>
      <c r="G62" s="2"/>
      <c r="H62" s="17"/>
      <c r="I62" s="2"/>
      <c r="J62" s="2"/>
      <c r="K62" s="2"/>
      <c r="L62" s="2"/>
      <c r="M62" s="2"/>
    </row>
    <row r="63" spans="1:13">
      <c r="A63" s="2"/>
      <c r="B63" s="2"/>
      <c r="C63" s="2"/>
      <c r="D63" s="2"/>
      <c r="E63" s="2"/>
      <c r="F63" s="2"/>
      <c r="G63" s="2"/>
      <c r="H63" s="2"/>
      <c r="I63" s="2"/>
      <c r="J63" s="2"/>
      <c r="K63" s="2"/>
      <c r="L63" s="2"/>
      <c r="M63" s="2"/>
    </row>
  </sheetData>
  <sheetProtection sheet="1" objects="1" scenarios="1"/>
  <mergeCells count="6">
    <mergeCell ref="F46:K48"/>
    <mergeCell ref="B1:K6"/>
    <mergeCell ref="B11:D12"/>
    <mergeCell ref="B33:K38"/>
    <mergeCell ref="B43:D44"/>
    <mergeCell ref="F14:K17"/>
  </mergeCells>
  <dataValidations count="1">
    <dataValidation type="list" allowBlank="1" showInputMessage="1" showErrorMessage="1" sqref="B11:D13 B43:D45">
      <formula1>"ستون دایره ای, ستون مستطیلی"</formula1>
    </dataValidation>
  </dataValidations>
  <pageMargins left="0.7" right="0.7" top="0.75" bottom="0.75" header="0.3" footer="0.3"/>
  <pageSetup orientation="portrait" horizontalDpi="300" verticalDpi="0" copies="0" r:id="rId1"/>
  <drawing r:id="rId2"/>
</worksheet>
</file>

<file path=xl/worksheets/sheet5.xml><?xml version="1.0" encoding="utf-8"?>
<worksheet xmlns="http://schemas.openxmlformats.org/spreadsheetml/2006/main" xmlns:r="http://schemas.openxmlformats.org/officeDocument/2006/relationships">
  <dimension ref="A1:Z71"/>
  <sheetViews>
    <sheetView tabSelected="1" workbookViewId="0">
      <selection activeCell="C47" sqref="C47"/>
    </sheetView>
  </sheetViews>
  <sheetFormatPr defaultRowHeight="15"/>
  <cols>
    <col min="3" max="3" width="9.5703125" customWidth="1"/>
    <col min="5" max="6" width="9.140625" customWidth="1"/>
    <col min="7" max="7" width="10.85546875" bestFit="1" customWidth="1"/>
    <col min="9" max="9" width="7.7109375" customWidth="1"/>
    <col min="10" max="10" width="11.140625" customWidth="1"/>
  </cols>
  <sheetData>
    <row r="1" spans="1:14" ht="27" customHeight="1">
      <c r="A1" s="91" t="s">
        <v>59</v>
      </c>
      <c r="B1" s="91"/>
      <c r="C1" s="91"/>
      <c r="D1" s="91"/>
      <c r="E1" s="91"/>
      <c r="F1" s="91"/>
      <c r="G1" s="91"/>
      <c r="H1" s="91"/>
      <c r="I1" s="91"/>
      <c r="J1" s="91"/>
      <c r="K1" s="91"/>
      <c r="L1" s="91"/>
    </row>
    <row r="2" spans="1:14" ht="18.75" customHeight="1">
      <c r="A2" s="91"/>
      <c r="B2" s="91"/>
      <c r="C2" s="91"/>
      <c r="D2" s="91"/>
      <c r="E2" s="91"/>
      <c r="F2" s="91"/>
      <c r="G2" s="91"/>
      <c r="H2" s="91"/>
      <c r="I2" s="91"/>
      <c r="J2" s="91"/>
      <c r="K2" s="91"/>
      <c r="L2" s="91"/>
    </row>
    <row r="3" spans="1:14" ht="15" customHeight="1">
      <c r="A3" s="91"/>
      <c r="B3" s="91"/>
      <c r="C3" s="91"/>
      <c r="D3" s="91"/>
      <c r="E3" s="91"/>
      <c r="F3" s="91"/>
      <c r="G3" s="91"/>
      <c r="H3" s="91"/>
      <c r="I3" s="91"/>
      <c r="J3" s="91"/>
      <c r="K3" s="91"/>
      <c r="L3" s="91"/>
    </row>
    <row r="4" spans="1:14" ht="15" customHeight="1">
      <c r="A4" s="91"/>
      <c r="B4" s="91"/>
      <c r="C4" s="91"/>
      <c r="D4" s="91"/>
      <c r="E4" s="91"/>
      <c r="F4" s="91"/>
      <c r="G4" s="91"/>
      <c r="H4" s="91"/>
      <c r="I4" s="91"/>
      <c r="J4" s="91"/>
      <c r="K4" s="91"/>
      <c r="L4" s="91"/>
    </row>
    <row r="5" spans="1:14" s="1" customFormat="1" ht="23.25" customHeight="1">
      <c r="A5" s="45"/>
      <c r="B5" s="45"/>
      <c r="C5" s="45"/>
      <c r="D5" s="45"/>
      <c r="E5" s="45"/>
      <c r="F5" s="45"/>
      <c r="G5" s="45"/>
      <c r="H5" s="45"/>
      <c r="I5" s="45"/>
      <c r="J5" s="45"/>
      <c r="K5" s="2"/>
      <c r="L5" s="2"/>
    </row>
    <row r="6" spans="1:14">
      <c r="A6" s="2"/>
      <c r="B6" s="3" t="s">
        <v>11</v>
      </c>
      <c r="C6" s="4">
        <v>300</v>
      </c>
      <c r="D6" s="2" t="s">
        <v>0</v>
      </c>
      <c r="E6" s="3" t="s">
        <v>1</v>
      </c>
      <c r="F6" s="4">
        <v>400</v>
      </c>
      <c r="G6" s="2" t="s">
        <v>2</v>
      </c>
      <c r="H6" s="3"/>
      <c r="I6" s="4">
        <v>45</v>
      </c>
      <c r="J6" s="2"/>
      <c r="K6" s="2"/>
      <c r="L6" s="2"/>
    </row>
    <row r="7" spans="1:14">
      <c r="A7" s="2"/>
      <c r="B7" s="3" t="s">
        <v>29</v>
      </c>
      <c r="C7" s="4">
        <v>300</v>
      </c>
      <c r="D7" s="2" t="s">
        <v>0</v>
      </c>
      <c r="E7" s="3" t="s">
        <v>35</v>
      </c>
      <c r="F7" s="4">
        <v>300</v>
      </c>
      <c r="G7" s="2" t="s">
        <v>2</v>
      </c>
      <c r="H7" s="3"/>
      <c r="I7" s="8"/>
      <c r="J7" s="2"/>
      <c r="K7" s="2"/>
      <c r="L7" s="2"/>
    </row>
    <row r="8" spans="1:14">
      <c r="A8" s="2"/>
      <c r="B8" s="3" t="s">
        <v>5</v>
      </c>
      <c r="C8" s="4">
        <v>3200</v>
      </c>
      <c r="D8" s="2" t="s">
        <v>0</v>
      </c>
      <c r="E8" s="3" t="s">
        <v>4</v>
      </c>
      <c r="F8" s="4">
        <v>25</v>
      </c>
      <c r="G8" s="2" t="s">
        <v>2</v>
      </c>
      <c r="I8" s="2"/>
      <c r="J8" s="2"/>
      <c r="K8" s="2"/>
      <c r="L8" s="2"/>
    </row>
    <row r="9" spans="1:14">
      <c r="A9" s="2"/>
      <c r="B9" s="2"/>
      <c r="C9" s="2"/>
      <c r="D9" s="2"/>
      <c r="F9" s="2"/>
      <c r="G9" s="2"/>
      <c r="H9" s="2"/>
      <c r="I9" s="2"/>
      <c r="J9" s="2"/>
      <c r="K9" s="2"/>
      <c r="L9" s="2"/>
      <c r="N9" s="1"/>
    </row>
    <row r="10" spans="1:14">
      <c r="A10" s="2"/>
      <c r="B10" s="2"/>
      <c r="C10" s="2"/>
      <c r="D10" s="2"/>
      <c r="E10" s="2"/>
      <c r="F10" s="2"/>
      <c r="G10" s="2"/>
      <c r="H10" s="2"/>
      <c r="I10" s="2"/>
      <c r="J10" s="2"/>
      <c r="K10" s="2"/>
      <c r="L10" s="2"/>
    </row>
    <row r="11" spans="1:14" ht="15.75">
      <c r="A11" s="2"/>
      <c r="B11" s="2"/>
      <c r="C11" s="77">
        <v>3.9E-2</v>
      </c>
      <c r="D11" s="2"/>
      <c r="E11" s="13" t="str">
        <f>IF(AND(C11&lt;=0.045,C11&gt;=0.01),"ok","Not ok")</f>
        <v>ok</v>
      </c>
      <c r="F11" s="2"/>
      <c r="G11" s="105" t="s">
        <v>24</v>
      </c>
      <c r="H11" s="105"/>
      <c r="I11" s="2"/>
      <c r="J11" s="20">
        <f>C11*(IF(G11="ستون دایره ای",(PI()*(C6^2)/4),C6*C7))</f>
        <v>3510</v>
      </c>
      <c r="K11" s="2"/>
      <c r="L11" s="2"/>
    </row>
    <row r="12" spans="1:14" ht="18.75" customHeight="1">
      <c r="A12" s="2"/>
      <c r="B12" s="2"/>
      <c r="C12" s="32"/>
      <c r="D12" s="2"/>
      <c r="E12" s="2"/>
      <c r="F12" s="2"/>
      <c r="G12" s="105"/>
      <c r="H12" s="105"/>
      <c r="I12" s="2"/>
      <c r="J12" s="2"/>
      <c r="K12" s="2"/>
      <c r="L12" s="2"/>
    </row>
    <row r="13" spans="1:14" ht="15" customHeight="1">
      <c r="A13" s="2"/>
      <c r="B13" s="2"/>
      <c r="C13" s="2"/>
      <c r="D13" s="2"/>
      <c r="E13" s="2"/>
      <c r="F13" s="2"/>
      <c r="G13" s="2"/>
      <c r="H13" s="103" t="s">
        <v>30</v>
      </c>
      <c r="I13" s="103"/>
      <c r="J13" s="103"/>
      <c r="K13" s="103"/>
      <c r="L13" s="2"/>
    </row>
    <row r="14" spans="1:14" s="1" customFormat="1" ht="15" customHeight="1">
      <c r="A14" s="2"/>
      <c r="B14" s="2"/>
      <c r="C14" s="2"/>
      <c r="D14" s="2"/>
      <c r="E14" s="2"/>
      <c r="F14" s="2"/>
      <c r="G14" s="2"/>
      <c r="H14" s="103"/>
      <c r="I14" s="103"/>
      <c r="J14" s="103"/>
      <c r="K14" s="103"/>
      <c r="L14" s="2"/>
    </row>
    <row r="15" spans="1:14" s="1" customFormat="1" ht="23.25" customHeight="1">
      <c r="A15" s="2"/>
      <c r="B15" s="47"/>
      <c r="C15" s="2"/>
      <c r="D15" s="2"/>
      <c r="E15" s="2"/>
      <c r="F15" s="2"/>
      <c r="G15" s="2"/>
      <c r="H15" s="103"/>
      <c r="I15" s="103"/>
      <c r="J15" s="103"/>
      <c r="K15" s="103"/>
      <c r="L15" s="2"/>
    </row>
    <row r="16" spans="1:14" s="1" customFormat="1" ht="23.25" customHeight="1">
      <c r="A16" s="2"/>
      <c r="B16" s="47"/>
      <c r="C16" s="2"/>
      <c r="D16" s="2"/>
      <c r="E16" s="99" t="s">
        <v>55</v>
      </c>
      <c r="F16" s="99"/>
      <c r="G16" s="99"/>
      <c r="H16" s="57"/>
      <c r="I16" s="57"/>
      <c r="J16" s="57"/>
      <c r="K16" s="57"/>
      <c r="L16" s="2"/>
    </row>
    <row r="17" spans="1:26" s="1" customFormat="1" ht="23.25" customHeight="1">
      <c r="B17" s="47"/>
      <c r="C17" s="2"/>
      <c r="D17" s="2"/>
      <c r="E17" s="99"/>
      <c r="F17" s="99"/>
      <c r="G17" s="99"/>
      <c r="H17" s="57"/>
      <c r="I17" s="57"/>
      <c r="J17" s="57"/>
      <c r="K17" s="57"/>
      <c r="L17" s="2"/>
    </row>
    <row r="18" spans="1:26" ht="33.75" customHeight="1">
      <c r="A18" s="2"/>
      <c r="B18" s="47" t="s">
        <v>31</v>
      </c>
      <c r="C18" s="33">
        <f>IF(C6&lt;=300,2,IF(AND(C6&gt;300,C6&lt;=500),3,IF(AND(C6&gt;500,C6&lt;=700),4,IF(AND(C6&gt;700,C6&lt;=900),5,6))))</f>
        <v>2</v>
      </c>
      <c r="D18" s="78">
        <v>4</v>
      </c>
      <c r="F18" s="51">
        <f>Z31/D18</f>
        <v>39.5</v>
      </c>
      <c r="G18" s="2"/>
      <c r="I18" s="2"/>
      <c r="K18" s="2"/>
      <c r="L18" s="2"/>
    </row>
    <row r="19" spans="1:26" ht="25.5" customHeight="1">
      <c r="A19" s="12"/>
      <c r="B19" s="54" t="s">
        <v>32</v>
      </c>
      <c r="C19" s="33">
        <f>IF(C7&lt;=300,2,IF(AND(C7&gt;300,C7&lt;=500),3,IF(AND(C7&gt;500,C7&lt;=700),4,IF(AND(C7&gt;700,C7&lt;=900),5,6))))</f>
        <v>2</v>
      </c>
      <c r="D19" s="78">
        <v>4</v>
      </c>
      <c r="E19" s="46"/>
      <c r="F19" s="50">
        <f>Z34/D19</f>
        <v>39.5</v>
      </c>
      <c r="G19" s="46"/>
      <c r="H19" s="48" t="s">
        <v>33</v>
      </c>
      <c r="I19" s="33">
        <f>IF(C18&lt;=2,(C18*C19),(C18+C19-2)*2)</f>
        <v>4</v>
      </c>
      <c r="J19" s="82">
        <f>IF(D18&lt;=2,(D18*D19),(D18+D19-2)*2)</f>
        <v>12</v>
      </c>
      <c r="K19" s="2"/>
      <c r="L19" s="2"/>
    </row>
    <row r="20" spans="1:26" s="1" customFormat="1" ht="23.25" customHeight="1">
      <c r="A20" s="2"/>
      <c r="B20" s="2"/>
      <c r="C20" s="2"/>
      <c r="D20" s="2"/>
      <c r="E20" s="46"/>
      <c r="F20" s="2"/>
      <c r="G20" s="46"/>
      <c r="H20" s="46"/>
      <c r="I20" s="2"/>
      <c r="J20" s="2"/>
      <c r="K20" s="2"/>
      <c r="L20" s="2"/>
    </row>
    <row r="21" spans="1:26" s="1" customFormat="1" ht="13.5" customHeight="1">
      <c r="A21" s="2"/>
      <c r="B21" s="2"/>
      <c r="C21" s="55">
        <f>ROUND(SQRT((4*J11)/(PI()*J19)),2)</f>
        <v>19.3</v>
      </c>
      <c r="D21" s="76">
        <v>20</v>
      </c>
      <c r="E21" s="46"/>
      <c r="F21" s="2"/>
      <c r="G21" s="46"/>
      <c r="H21" s="46"/>
      <c r="I21" s="2"/>
      <c r="J21" s="2"/>
      <c r="K21" s="2"/>
      <c r="L21" s="2"/>
    </row>
    <row r="22" spans="1:26" s="1" customFormat="1" ht="13.5" customHeight="1">
      <c r="A22" s="2"/>
      <c r="B22" s="55"/>
      <c r="C22" s="2"/>
      <c r="D22" s="46"/>
      <c r="E22" s="100" t="s">
        <v>56</v>
      </c>
      <c r="F22" s="100"/>
      <c r="G22" s="100"/>
      <c r="H22" s="46"/>
      <c r="I22" s="2"/>
      <c r="J22" s="2"/>
      <c r="K22" s="2"/>
      <c r="L22" s="2"/>
    </row>
    <row r="23" spans="1:26" s="1" customFormat="1" ht="9" customHeight="1">
      <c r="A23" s="2"/>
      <c r="B23" s="55"/>
      <c r="C23" s="2"/>
      <c r="D23" s="46"/>
      <c r="E23" s="100"/>
      <c r="F23" s="100"/>
      <c r="G23" s="100"/>
      <c r="H23" s="46"/>
      <c r="I23" s="2"/>
      <c r="J23" s="2"/>
      <c r="K23" s="2"/>
      <c r="L23" s="2"/>
    </row>
    <row r="24" spans="1:26" s="1" customFormat="1" ht="17.25" customHeight="1">
      <c r="A24" s="2"/>
      <c r="B24" s="55"/>
      <c r="C24" s="2"/>
      <c r="D24" s="46"/>
      <c r="E24" s="100"/>
      <c r="F24" s="100"/>
      <c r="G24" s="100"/>
      <c r="H24" s="46"/>
      <c r="I24" s="2"/>
      <c r="J24" s="2"/>
      <c r="K24" s="2"/>
      <c r="L24" s="2"/>
    </row>
    <row r="25" spans="1:26" s="1" customFormat="1" ht="26.25" customHeight="1">
      <c r="A25" s="2"/>
      <c r="B25" s="55"/>
      <c r="C25" s="58" t="s">
        <v>33</v>
      </c>
      <c r="D25" s="79">
        <v>10</v>
      </c>
      <c r="E25" s="2"/>
      <c r="F25" s="55">
        <f>ROUND(SQRT((4*J11)/(PI()*D25)),2)</f>
        <v>21.14</v>
      </c>
      <c r="G25" s="78">
        <v>12</v>
      </c>
      <c r="H25" s="46"/>
      <c r="I25" s="2"/>
      <c r="J25" s="2"/>
      <c r="K25" s="2"/>
      <c r="L25" s="2"/>
    </row>
    <row r="26" spans="1:26" s="1" customFormat="1" ht="21.75" customHeight="1">
      <c r="A26" s="2"/>
      <c r="B26" s="55"/>
      <c r="C26" s="2"/>
      <c r="D26" s="46"/>
      <c r="E26" s="2"/>
      <c r="F26" s="48"/>
      <c r="G26" s="2"/>
      <c r="H26" s="46"/>
      <c r="I26" s="2"/>
      <c r="J26" s="2"/>
      <c r="K26" s="2"/>
      <c r="L26" s="2"/>
    </row>
    <row r="27" spans="1:26" s="1" customFormat="1" ht="21.75" customHeight="1">
      <c r="A27" s="2"/>
      <c r="B27" s="2"/>
      <c r="C27" s="2"/>
      <c r="D27" s="46"/>
      <c r="E27" s="46"/>
      <c r="F27" s="46"/>
      <c r="G27" s="46"/>
      <c r="H27" s="101" t="s">
        <v>57</v>
      </c>
      <c r="I27" s="101"/>
      <c r="J27" s="101"/>
      <c r="K27" s="101"/>
      <c r="L27" s="2"/>
    </row>
    <row r="28" spans="1:26" ht="15" customHeight="1">
      <c r="A28" s="2"/>
      <c r="C28" s="2"/>
      <c r="D28" s="2"/>
      <c r="E28" s="44"/>
      <c r="F28" s="2"/>
      <c r="G28" s="2"/>
      <c r="H28" s="101"/>
      <c r="I28" s="101"/>
      <c r="J28" s="101"/>
      <c r="K28" s="101"/>
      <c r="L28" s="2"/>
    </row>
    <row r="29" spans="1:26" s="1" customFormat="1">
      <c r="A29" s="2"/>
      <c r="B29" s="2"/>
      <c r="C29" s="2"/>
      <c r="D29" s="2"/>
      <c r="E29" s="2"/>
      <c r="F29" s="2"/>
      <c r="G29" s="2"/>
      <c r="H29" s="2"/>
      <c r="I29" s="2"/>
      <c r="J29" s="2"/>
      <c r="K29" s="2"/>
      <c r="L29" s="2"/>
    </row>
    <row r="30" spans="1:26" s="1" customFormat="1" ht="18.75">
      <c r="A30" s="2"/>
      <c r="B30" s="2"/>
      <c r="C30" s="2"/>
      <c r="D30" s="2"/>
      <c r="E30" s="59">
        <f>MIN(1.5*D21,40)</f>
        <v>30</v>
      </c>
      <c r="F30" s="60">
        <f>(IF(G11="ستون دایره ای",(PI()*(Z31))/J19,(MIN(F18,F19))))</f>
        <v>39.5</v>
      </c>
      <c r="G30" s="2"/>
      <c r="I30" s="49" t="str">
        <f>IF(E30&lt;=F30,"ok","Not ok")</f>
        <v>ok</v>
      </c>
      <c r="J30"/>
      <c r="K30" s="2"/>
      <c r="L30" s="2"/>
    </row>
    <row r="31" spans="1:26" ht="15" customHeight="1">
      <c r="A31" s="2"/>
      <c r="B31" s="2"/>
      <c r="C31" s="2"/>
      <c r="D31" s="2"/>
      <c r="E31" s="2"/>
      <c r="F31" s="2"/>
      <c r="G31" s="2"/>
      <c r="H31" s="103" t="s">
        <v>34</v>
      </c>
      <c r="I31" s="103"/>
      <c r="J31" s="103"/>
      <c r="K31" s="103"/>
      <c r="L31" s="2"/>
      <c r="Z31">
        <f>(C6-((2*(I6+C46))+D21))</f>
        <v>158</v>
      </c>
    </row>
    <row r="32" spans="1:26" s="1" customFormat="1" ht="15" customHeight="1">
      <c r="A32" s="2"/>
      <c r="B32" s="2"/>
      <c r="C32" s="2"/>
      <c r="D32" s="2"/>
      <c r="E32" s="2"/>
      <c r="F32" s="2"/>
      <c r="G32" s="2"/>
      <c r="H32" s="103"/>
      <c r="I32" s="103"/>
      <c r="J32" s="103"/>
      <c r="K32" s="103"/>
      <c r="L32" s="2"/>
    </row>
    <row r="33" spans="1:26" s="1" customFormat="1" ht="15" customHeight="1">
      <c r="A33" s="2"/>
      <c r="B33" s="2"/>
      <c r="C33" s="2"/>
      <c r="D33" s="2"/>
      <c r="E33" s="2"/>
      <c r="F33" s="2"/>
      <c r="G33" s="2"/>
      <c r="H33" s="103"/>
      <c r="I33" s="103"/>
      <c r="J33" s="103"/>
      <c r="K33" s="103"/>
      <c r="L33" s="2"/>
    </row>
    <row r="34" spans="1:26" ht="15" customHeight="1">
      <c r="A34" s="2"/>
      <c r="B34" s="2"/>
      <c r="C34" s="2"/>
      <c r="D34" s="2"/>
      <c r="E34" s="2"/>
      <c r="F34" s="2"/>
      <c r="G34" s="2"/>
      <c r="H34" s="103"/>
      <c r="I34" s="103"/>
      <c r="J34" s="103"/>
      <c r="K34" s="103"/>
      <c r="L34" s="2"/>
      <c r="Z34" s="1">
        <f>(C7-((2*(I6+C46))+D21))</f>
        <v>158</v>
      </c>
    </row>
    <row r="35" spans="1:26" ht="18.75">
      <c r="A35" s="2"/>
      <c r="B35" s="2"/>
      <c r="C35" s="2"/>
      <c r="D35" s="34">
        <f>ROUND(IF(D21&lt;=30,D21/3,10),0)</f>
        <v>7</v>
      </c>
      <c r="E35" s="2"/>
      <c r="F35" s="35" t="str">
        <f>IF(D35&gt;=8,"ok","Not ok")</f>
        <v>Not ok</v>
      </c>
      <c r="G35" s="2"/>
      <c r="H35" s="74">
        <v>8</v>
      </c>
      <c r="I35" s="2" t="s">
        <v>0</v>
      </c>
      <c r="J35" s="2"/>
      <c r="K35" s="2"/>
      <c r="L35" s="2"/>
      <c r="M35">
        <f>(IF(D21&lt;=30,D21/3,10))</f>
        <v>6.666666666666667</v>
      </c>
    </row>
    <row r="36" spans="1:26">
      <c r="A36" s="2"/>
      <c r="B36" s="2"/>
      <c r="C36" s="2"/>
      <c r="D36" s="2"/>
      <c r="E36" s="2"/>
      <c r="F36" s="2"/>
      <c r="G36" s="2"/>
      <c r="H36" s="2"/>
      <c r="I36" s="2"/>
      <c r="J36" s="2"/>
      <c r="K36" s="2"/>
      <c r="L36" s="2"/>
    </row>
    <row r="37" spans="1:26" s="1" customFormat="1" ht="15.75">
      <c r="A37" s="2"/>
      <c r="B37"/>
      <c r="C37" s="2"/>
      <c r="D37"/>
      <c r="E37" s="2"/>
      <c r="G37" s="39">
        <f>MIN(6*D21,0.5*C6,200)</f>
        <v>120</v>
      </c>
      <c r="H37" s="80">
        <v>100</v>
      </c>
      <c r="I37" s="2" t="s">
        <v>0</v>
      </c>
      <c r="J37" s="2"/>
      <c r="K37" s="2"/>
      <c r="L37" s="2"/>
    </row>
    <row r="38" spans="1:26" s="1" customFormat="1">
      <c r="A38" s="2"/>
      <c r="B38" s="2"/>
      <c r="C38" s="2"/>
      <c r="D38" s="2"/>
      <c r="E38" s="2"/>
      <c r="F38" s="2"/>
      <c r="G38" s="2"/>
      <c r="H38" s="2"/>
      <c r="I38" s="2"/>
      <c r="J38" s="2"/>
      <c r="K38" s="2"/>
      <c r="L38" s="2"/>
    </row>
    <row r="39" spans="1:26" s="1" customFormat="1" ht="18" customHeight="1">
      <c r="A39" s="2"/>
      <c r="B39" s="2"/>
      <c r="C39" s="2"/>
      <c r="D39" s="2"/>
      <c r="E39" s="2"/>
      <c r="F39" s="2"/>
      <c r="G39" s="2"/>
      <c r="H39" s="102" t="s">
        <v>58</v>
      </c>
      <c r="I39" s="102"/>
      <c r="J39" s="102"/>
      <c r="K39" s="102"/>
      <c r="L39" s="2"/>
    </row>
    <row r="40" spans="1:26" ht="15" customHeight="1">
      <c r="A40" s="2"/>
      <c r="B40" s="2"/>
      <c r="C40" s="2"/>
      <c r="D40" s="2"/>
      <c r="E40" s="2"/>
      <c r="F40" s="2"/>
      <c r="G40" s="2"/>
      <c r="H40" s="102"/>
      <c r="I40" s="102"/>
      <c r="J40" s="102"/>
      <c r="K40" s="102"/>
      <c r="L40" s="2"/>
    </row>
    <row r="41" spans="1:26" ht="15.75">
      <c r="A41" s="2"/>
      <c r="B41" s="2"/>
      <c r="C41" s="2"/>
      <c r="D41" s="32"/>
      <c r="E41" s="23">
        <f>ROUND(MAX(C7,C8/6,450),0)</f>
        <v>533</v>
      </c>
      <c r="F41" s="2" t="s">
        <v>0</v>
      </c>
      <c r="G41" s="2"/>
      <c r="H41" s="2"/>
      <c r="I41" s="2"/>
      <c r="J41" s="2"/>
      <c r="K41" s="2"/>
      <c r="L41" s="36"/>
    </row>
    <row r="42" spans="1:26">
      <c r="A42" s="2"/>
      <c r="B42" s="2"/>
      <c r="C42" s="2"/>
      <c r="D42" s="2"/>
      <c r="E42" s="2"/>
      <c r="F42" s="2"/>
      <c r="G42" s="2"/>
      <c r="H42" s="2"/>
      <c r="I42" s="2"/>
      <c r="J42" s="2"/>
      <c r="K42" s="2"/>
      <c r="L42" s="2"/>
    </row>
    <row r="43" spans="1:26">
      <c r="A43" s="2"/>
      <c r="B43" s="2"/>
      <c r="C43" s="2"/>
      <c r="D43" s="2"/>
      <c r="E43" s="2"/>
      <c r="F43" s="20">
        <f>MIN(8*D21,C6/4,125)</f>
        <v>75</v>
      </c>
      <c r="G43" s="2" t="s">
        <v>0</v>
      </c>
      <c r="H43" s="2"/>
      <c r="I43" s="2"/>
      <c r="J43" s="70"/>
      <c r="K43" s="2"/>
      <c r="L43" s="2"/>
    </row>
    <row r="44" spans="1:26" ht="11.25" customHeight="1">
      <c r="A44" s="2"/>
      <c r="B44" s="2"/>
      <c r="C44" s="2"/>
      <c r="D44" s="2"/>
      <c r="E44" s="2"/>
      <c r="F44" s="2"/>
      <c r="G44" s="2"/>
      <c r="H44" s="2"/>
      <c r="I44" s="2"/>
      <c r="J44" s="2"/>
      <c r="K44" s="2"/>
      <c r="L44" s="2"/>
    </row>
    <row r="45" spans="1:26" ht="26.25" customHeight="1">
      <c r="A45" s="2"/>
      <c r="B45" s="2"/>
      <c r="C45" s="2"/>
      <c r="D45" s="37"/>
      <c r="E45" s="2"/>
      <c r="F45" s="2"/>
      <c r="G45" s="2"/>
      <c r="H45" s="104" t="s">
        <v>36</v>
      </c>
      <c r="I45" s="104"/>
      <c r="J45" s="104"/>
      <c r="K45" s="104"/>
      <c r="L45" s="2"/>
    </row>
    <row r="46" spans="1:26" s="1" customFormat="1" ht="21.75" customHeight="1">
      <c r="A46" s="2"/>
      <c r="B46" s="2"/>
      <c r="C46" s="74">
        <v>16</v>
      </c>
      <c r="D46" s="12" t="s">
        <v>0</v>
      </c>
      <c r="E46" s="2"/>
      <c r="F46" s="2"/>
      <c r="G46" s="2"/>
      <c r="H46" s="104"/>
      <c r="I46" s="104"/>
      <c r="J46" s="104"/>
      <c r="K46" s="104"/>
      <c r="L46" s="2"/>
    </row>
    <row r="47" spans="1:26" ht="25.5" customHeight="1">
      <c r="A47" s="2"/>
      <c r="B47" s="2"/>
      <c r="C47" s="2"/>
      <c r="D47" s="2"/>
      <c r="E47" s="2"/>
      <c r="F47" s="2"/>
      <c r="G47" s="2"/>
      <c r="H47" s="104"/>
      <c r="I47" s="104"/>
      <c r="J47" s="104"/>
      <c r="K47" s="104"/>
      <c r="L47" s="2"/>
    </row>
    <row r="48" spans="1:26">
      <c r="A48" s="2"/>
      <c r="B48" s="2"/>
      <c r="C48" s="2"/>
      <c r="D48" s="2"/>
      <c r="E48" s="2"/>
      <c r="F48" s="2"/>
      <c r="G48" s="2"/>
      <c r="H48" s="2"/>
      <c r="I48" s="2"/>
      <c r="J48" s="2"/>
      <c r="K48" s="2"/>
      <c r="L48" s="2"/>
    </row>
    <row r="49" spans="1:12">
      <c r="A49" s="2"/>
      <c r="B49" s="2"/>
      <c r="C49" s="2"/>
      <c r="D49" s="2"/>
      <c r="E49" s="2"/>
      <c r="F49" s="2"/>
      <c r="G49" s="2"/>
      <c r="H49" s="2"/>
      <c r="I49" s="2"/>
      <c r="J49" s="2"/>
      <c r="K49" s="2"/>
      <c r="L49" s="2"/>
    </row>
    <row r="50" spans="1:12">
      <c r="A50" s="2"/>
      <c r="B50" s="2"/>
      <c r="C50" s="2"/>
      <c r="D50" s="2"/>
      <c r="E50" s="2"/>
      <c r="F50" s="2"/>
      <c r="G50" s="2"/>
      <c r="H50" s="2"/>
      <c r="I50" s="2"/>
      <c r="J50" s="2"/>
      <c r="K50" s="2"/>
      <c r="L50" s="2"/>
    </row>
    <row r="51" spans="1:12">
      <c r="A51" s="2"/>
      <c r="B51" s="2"/>
      <c r="C51" s="2"/>
      <c r="D51" s="2"/>
      <c r="E51" s="2"/>
      <c r="F51" s="2">
        <f>(F43*0.3*(C7-((2*(I6+C46))+D21)))*(F8/F7)*(((IF(G11="ستون دایره ای","",(C6*C7))))/(IF(G11="ستون دایره ای","",(Z31*Z34)))-1)</f>
        <v>771.78797468354435</v>
      </c>
      <c r="G51" s="2"/>
      <c r="H51" s="2"/>
      <c r="I51" s="2"/>
      <c r="J51" s="2"/>
      <c r="K51" s="2"/>
      <c r="L51" s="2"/>
    </row>
    <row r="52" spans="1:12">
      <c r="A52" s="2"/>
      <c r="B52" s="2"/>
      <c r="C52" s="2"/>
      <c r="D52" s="2"/>
      <c r="E52" s="2"/>
      <c r="F52" s="2"/>
      <c r="G52" s="2"/>
      <c r="H52" s="2"/>
      <c r="I52" s="2"/>
      <c r="J52" s="2"/>
      <c r="K52" s="2"/>
      <c r="L52" s="2"/>
    </row>
    <row r="53" spans="1:12">
      <c r="A53" s="2"/>
      <c r="B53" s="2"/>
      <c r="C53" s="2"/>
      <c r="D53" s="2"/>
      <c r="E53" s="2"/>
      <c r="F53" s="2"/>
      <c r="G53" s="2"/>
      <c r="H53" s="2"/>
      <c r="I53" s="2"/>
      <c r="J53" s="2"/>
      <c r="K53" s="2"/>
      <c r="L53" s="2"/>
    </row>
    <row r="54" spans="1:12" ht="18.75">
      <c r="A54" s="2"/>
      <c r="B54" s="2"/>
      <c r="C54" s="2"/>
      <c r="D54" s="2"/>
      <c r="E54" s="2">
        <f>(F43*0.09*(C7-((2*(I6+C46))+D21)))*(F8/F7)</f>
        <v>88.875</v>
      </c>
      <c r="F54" s="2"/>
      <c r="G54" s="38" t="str">
        <f>IF(F51&gt;=E54,"ok","Not ok")</f>
        <v>ok</v>
      </c>
      <c r="H54" s="2"/>
      <c r="I54" s="2"/>
      <c r="J54" s="2"/>
      <c r="K54" s="2"/>
      <c r="L54" s="2"/>
    </row>
    <row r="55" spans="1:12">
      <c r="A55" s="2"/>
      <c r="B55" s="2"/>
      <c r="C55" s="2"/>
      <c r="D55" s="2"/>
      <c r="E55" s="2"/>
      <c r="F55" s="2"/>
      <c r="G55" s="2"/>
      <c r="H55" s="2"/>
      <c r="I55" s="2"/>
      <c r="J55" s="2"/>
      <c r="K55" s="2"/>
      <c r="L55" s="2"/>
    </row>
    <row r="56" spans="1:12" ht="15" customHeight="1">
      <c r="A56" s="40"/>
      <c r="B56" s="41"/>
      <c r="C56" s="41"/>
      <c r="D56" s="2"/>
      <c r="E56" s="2"/>
      <c r="F56" s="2"/>
      <c r="G56" s="2"/>
      <c r="H56" s="2"/>
      <c r="I56" s="2"/>
      <c r="J56" s="2"/>
      <c r="K56" s="2"/>
      <c r="L56" s="2"/>
    </row>
    <row r="57" spans="1:12" ht="15.75">
      <c r="A57" s="41"/>
      <c r="B57" s="41"/>
      <c r="C57" s="41"/>
      <c r="D57" s="2">
        <f>(2*K57)*0.25*PI()*C46^2</f>
        <v>804.24771931898704</v>
      </c>
      <c r="E57" s="2">
        <f>ROUND(F51,2)</f>
        <v>771.79</v>
      </c>
      <c r="F57" s="2"/>
      <c r="G57" s="13" t="str">
        <f>IF(D57&gt;=E57,"OK","Not OK")</f>
        <v>OK</v>
      </c>
      <c r="H57" s="2"/>
      <c r="I57" s="2"/>
      <c r="J57" s="3" t="s">
        <v>20</v>
      </c>
      <c r="K57" s="81">
        <v>2</v>
      </c>
      <c r="L57" s="2"/>
    </row>
    <row r="58" spans="1:12">
      <c r="A58" s="2"/>
      <c r="B58" s="2"/>
      <c r="C58" s="2"/>
      <c r="D58" s="2"/>
      <c r="E58" s="2"/>
      <c r="F58" s="2"/>
      <c r="G58" s="2"/>
      <c r="H58" s="2"/>
      <c r="I58" s="2"/>
      <c r="J58" s="2"/>
      <c r="K58" s="2"/>
      <c r="L58" s="2"/>
    </row>
    <row r="59" spans="1:12" ht="15" customHeight="1">
      <c r="A59" s="2"/>
      <c r="B59" s="2"/>
      <c r="C59" s="2"/>
      <c r="D59" s="2"/>
      <c r="E59" s="2"/>
      <c r="F59" s="2"/>
      <c r="G59" s="99" t="s">
        <v>37</v>
      </c>
      <c r="H59" s="99"/>
      <c r="I59" s="99"/>
      <c r="J59" s="99"/>
      <c r="K59" s="99"/>
      <c r="L59" s="2"/>
    </row>
    <row r="60" spans="1:12" ht="15" customHeight="1">
      <c r="A60" s="2"/>
      <c r="B60" s="2"/>
      <c r="C60" s="2"/>
      <c r="D60" s="2"/>
      <c r="E60" s="2"/>
      <c r="F60" s="2"/>
      <c r="G60" s="99"/>
      <c r="H60" s="99"/>
      <c r="I60" s="99"/>
      <c r="J60" s="99"/>
      <c r="K60" s="99"/>
      <c r="L60" s="2"/>
    </row>
    <row r="61" spans="1:12" ht="15" customHeight="1">
      <c r="A61" s="2"/>
      <c r="B61" s="2"/>
      <c r="C61" s="2"/>
      <c r="D61" s="2"/>
      <c r="E61" s="2"/>
      <c r="F61" s="2"/>
      <c r="G61" s="99"/>
      <c r="H61" s="99"/>
      <c r="I61" s="99"/>
      <c r="J61" s="99"/>
      <c r="K61" s="99"/>
      <c r="L61" s="2"/>
    </row>
    <row r="62" spans="1:12" ht="15" customHeight="1">
      <c r="A62" s="2"/>
      <c r="B62" s="2"/>
      <c r="C62" s="2"/>
      <c r="D62" s="2"/>
      <c r="E62" s="2"/>
      <c r="F62" s="2"/>
      <c r="G62" s="99"/>
      <c r="H62" s="99"/>
      <c r="I62" s="99"/>
      <c r="J62" s="99"/>
      <c r="K62" s="99"/>
      <c r="L62" s="2"/>
    </row>
    <row r="63" spans="1:12" s="1" customFormat="1" ht="21" customHeight="1">
      <c r="A63" s="2"/>
      <c r="B63" s="2"/>
      <c r="C63" s="74">
        <v>20</v>
      </c>
      <c r="D63" s="12" t="s">
        <v>0</v>
      </c>
      <c r="E63" s="2"/>
      <c r="F63" s="2"/>
      <c r="G63" s="56"/>
      <c r="H63" s="56"/>
      <c r="I63" s="56"/>
      <c r="J63" s="56"/>
      <c r="K63" s="56"/>
      <c r="L63" s="2"/>
    </row>
    <row r="64" spans="1:12" s="1" customFormat="1" ht="15" customHeight="1">
      <c r="A64" s="2"/>
      <c r="B64" s="2"/>
      <c r="C64" s="2"/>
      <c r="E64" s="2"/>
      <c r="F64" s="2"/>
      <c r="G64" s="56"/>
      <c r="H64" s="56"/>
      <c r="I64" s="56"/>
      <c r="J64" s="56"/>
      <c r="K64" s="56"/>
      <c r="L64" s="2"/>
    </row>
    <row r="65" spans="1:12" s="1" customFormat="1" ht="15" customHeight="1">
      <c r="A65" s="2"/>
      <c r="B65" s="2"/>
      <c r="C65" s="2"/>
      <c r="D65" s="2"/>
      <c r="E65" s="2"/>
      <c r="F65" s="2"/>
      <c r="G65" s="56"/>
      <c r="H65" s="56"/>
      <c r="I65" s="56"/>
      <c r="J65" s="56"/>
      <c r="K65" s="56"/>
      <c r="L65" s="2"/>
    </row>
    <row r="66" spans="1:12" ht="15" customHeight="1">
      <c r="A66" s="2"/>
      <c r="B66" s="2"/>
      <c r="C66" s="2"/>
      <c r="D66" s="2"/>
      <c r="E66" s="2"/>
      <c r="F66" s="2"/>
      <c r="G66" s="56"/>
      <c r="H66" s="56"/>
      <c r="I66" s="56"/>
      <c r="J66" s="56"/>
      <c r="K66" s="56"/>
      <c r="L66" s="2"/>
    </row>
    <row r="67" spans="1:12" ht="15.75">
      <c r="A67" s="2"/>
      <c r="B67" s="23">
        <f>PI()*C63^2/(F43*Z31)</f>
        <v>0.1060453216401618</v>
      </c>
      <c r="C67" s="2"/>
      <c r="D67" s="2"/>
      <c r="E67" s="2">
        <f>0.12*(F8/F7)</f>
        <v>9.9999999999999985E-3</v>
      </c>
      <c r="G67" s="2"/>
      <c r="H67" s="2"/>
      <c r="I67" s="2" t="e">
        <f>0.45*((F8/F7)*(((IF(G11="ستون دایره ای",0.25*PI()*C6^2,"")))/(IF(G11="ستون دایره ای",0.25*PI()*Z31^2,""))-1))</f>
        <v>#VALUE!</v>
      </c>
      <c r="J67" s="2"/>
      <c r="K67" s="31" t="e">
        <f>IF((AND(B67&gt;=E67,B67&gt;=I67)),"OK","Not OK")</f>
        <v>#VALUE!</v>
      </c>
      <c r="L67" s="2"/>
    </row>
    <row r="68" spans="1:12">
      <c r="A68" s="2"/>
      <c r="B68" s="2"/>
      <c r="C68" s="2"/>
      <c r="D68" s="2"/>
      <c r="E68" s="2"/>
      <c r="F68" s="2"/>
      <c r="G68" s="2"/>
      <c r="H68" s="2"/>
      <c r="I68" s="2"/>
      <c r="J68" s="2"/>
      <c r="K68" s="2"/>
    </row>
    <row r="69" spans="1:12">
      <c r="A69" s="2"/>
      <c r="B69" s="2"/>
      <c r="C69" s="2"/>
      <c r="D69" s="2"/>
      <c r="E69" s="2"/>
      <c r="F69" s="2"/>
      <c r="G69" s="2"/>
      <c r="H69" s="2"/>
      <c r="I69" s="2"/>
      <c r="J69" s="2"/>
      <c r="K69" s="2"/>
    </row>
    <row r="70" spans="1:12">
      <c r="A70" s="2"/>
      <c r="B70" s="2"/>
      <c r="C70" s="2"/>
      <c r="D70" s="2"/>
      <c r="E70" s="2"/>
      <c r="F70" s="2"/>
      <c r="G70" s="2"/>
      <c r="H70" s="2"/>
      <c r="I70" s="2"/>
      <c r="J70" s="2"/>
      <c r="K70" s="2"/>
    </row>
    <row r="71" spans="1:12">
      <c r="A71" s="2"/>
      <c r="B71" s="2"/>
      <c r="C71" s="2"/>
      <c r="D71" s="2"/>
      <c r="E71" s="2"/>
      <c r="F71" s="2"/>
      <c r="G71" s="2"/>
      <c r="H71" s="2"/>
      <c r="I71" s="2"/>
      <c r="J71" s="2"/>
      <c r="K71" s="2"/>
    </row>
  </sheetData>
  <mergeCells count="10">
    <mergeCell ref="A1:L4"/>
    <mergeCell ref="G59:K62"/>
    <mergeCell ref="E16:G17"/>
    <mergeCell ref="E22:G24"/>
    <mergeCell ref="H27:K28"/>
    <mergeCell ref="H39:K40"/>
    <mergeCell ref="H31:K34"/>
    <mergeCell ref="H45:K47"/>
    <mergeCell ref="H13:K15"/>
    <mergeCell ref="G11:H12"/>
  </mergeCells>
  <dataValidations count="1">
    <dataValidation type="list" allowBlank="1" showInputMessage="1" showErrorMessage="1" sqref="G11:H12">
      <formula1>"ستون مستطیلی,ستون دایره ای"</formula1>
    </dataValidation>
  </dataValidations>
  <pageMargins left="0.7" right="0.7" top="0.75" bottom="0.75" header="0.3" footer="0.3"/>
  <cellWatches>
    <cellWatch r="N12"/>
  </cellWatches>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بررسی مهاری</vt:lpstr>
      <vt:lpstr>ستون لاغر مهار شده</vt:lpstr>
      <vt:lpstr>ستون لاغر مهار نشده</vt:lpstr>
      <vt:lpstr>ستون کوتاه</vt:lpstr>
      <vt:lpstr>ضوابط  آرماتور گذاری</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jalil</dc:creator>
  <cp:lastModifiedBy>jalil</cp:lastModifiedBy>
  <dcterms:created xsi:type="dcterms:W3CDTF">2002-04-03T02:18:49Z</dcterms:created>
  <dcterms:modified xsi:type="dcterms:W3CDTF">2002-04-08T08:25:12Z</dcterms:modified>
</cp:coreProperties>
</file>