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hakhsi\Darsi\Mataleb Mohem\Learning Etabs9.7.4@2015\PAK\"/>
    </mc:Choice>
  </mc:AlternateContent>
  <bookViews>
    <workbookView xWindow="0" yWindow="0" windowWidth="20490" windowHeight="8355"/>
  </bookViews>
  <sheets>
    <sheet name="Sheet1" sheetId="1" r:id="rId1"/>
    <sheet name="Sheet2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7" i="2" l="1"/>
  <c r="F7" i="1" l="1"/>
  <c r="E7" i="1"/>
  <c r="C18" i="1"/>
  <c r="B18" i="1"/>
  <c r="C17" i="1"/>
  <c r="B17" i="1"/>
  <c r="C16" i="1"/>
  <c r="F3" i="1" s="1"/>
  <c r="B16" i="1"/>
  <c r="E3" i="1" s="1"/>
  <c r="C15" i="1"/>
  <c r="B15" i="1"/>
  <c r="H18" i="1"/>
  <c r="C13" i="1"/>
  <c r="C19" i="1" s="1"/>
  <c r="B13" i="1"/>
  <c r="B7" i="1"/>
  <c r="B5" i="1"/>
  <c r="C25" i="1" s="1"/>
  <c r="E4" i="1" l="1"/>
  <c r="F4" i="1"/>
  <c r="B20" i="1"/>
  <c r="B21" i="1" s="1"/>
  <c r="B25" i="1"/>
  <c r="C20" i="1"/>
  <c r="C21" i="1" s="1"/>
  <c r="C23" i="1" s="1"/>
  <c r="B22" i="1" l="1"/>
  <c r="B23" i="1"/>
  <c r="B27" i="1"/>
  <c r="E5" i="1"/>
  <c r="E6" i="1" s="1"/>
  <c r="F5" i="1"/>
  <c r="F6" i="1" s="1"/>
  <c r="C22" i="1"/>
  <c r="C27" i="1"/>
  <c r="B24" i="1" l="1"/>
  <c r="B26" i="1" s="1"/>
  <c r="C24" i="1"/>
  <c r="C26" i="1" s="1"/>
</calcChain>
</file>

<file path=xl/sharedStrings.xml><?xml version="1.0" encoding="utf-8"?>
<sst xmlns="http://schemas.openxmlformats.org/spreadsheetml/2006/main" count="66" uniqueCount="52">
  <si>
    <t>نوع زمین</t>
  </si>
  <si>
    <t>I</t>
  </si>
  <si>
    <t>II</t>
  </si>
  <si>
    <t>III</t>
  </si>
  <si>
    <t>IV</t>
  </si>
  <si>
    <t>ضریب زلزله بر اساس ویرایش 4</t>
  </si>
  <si>
    <t>قاب خمشی بتنی</t>
  </si>
  <si>
    <t>سیستم سازه ای</t>
  </si>
  <si>
    <t>میانقاب در ساختمان</t>
  </si>
  <si>
    <t>S</t>
  </si>
  <si>
    <t>K</t>
  </si>
  <si>
    <t>C</t>
  </si>
  <si>
    <t>B</t>
  </si>
  <si>
    <r>
      <t>K</t>
    </r>
    <r>
      <rPr>
        <vertAlign val="subscript"/>
        <sz val="14"/>
        <color theme="1"/>
        <rFont val="Times New Roman"/>
        <family val="1"/>
      </rPr>
      <t>DRIFT</t>
    </r>
  </si>
  <si>
    <r>
      <t>C</t>
    </r>
    <r>
      <rPr>
        <vertAlign val="subscript"/>
        <sz val="14"/>
        <color theme="1"/>
        <rFont val="Times New Roman"/>
        <family val="1"/>
      </rPr>
      <t>DRIFT</t>
    </r>
  </si>
  <si>
    <r>
      <t>C</t>
    </r>
    <r>
      <rPr>
        <vertAlign val="subscript"/>
        <sz val="14"/>
        <color theme="1"/>
        <rFont val="Times New Roman"/>
        <family val="1"/>
      </rPr>
      <t>MIN</t>
    </r>
  </si>
  <si>
    <r>
      <t>B</t>
    </r>
    <r>
      <rPr>
        <vertAlign val="subscript"/>
        <sz val="14"/>
        <color theme="1"/>
        <rFont val="Times New Roman"/>
        <family val="1"/>
      </rPr>
      <t>1</t>
    </r>
  </si>
  <si>
    <r>
      <t>T</t>
    </r>
    <r>
      <rPr>
        <vertAlign val="subscript"/>
        <sz val="14"/>
        <color theme="1"/>
        <rFont val="Times New Roman"/>
        <family val="1"/>
      </rPr>
      <t>0</t>
    </r>
  </si>
  <si>
    <r>
      <t>T</t>
    </r>
    <r>
      <rPr>
        <vertAlign val="subscript"/>
        <sz val="14"/>
        <color theme="1"/>
        <rFont val="Times New Roman"/>
        <family val="1"/>
      </rPr>
      <t>S</t>
    </r>
  </si>
  <si>
    <r>
      <t>S</t>
    </r>
    <r>
      <rPr>
        <vertAlign val="subscript"/>
        <sz val="14"/>
        <color theme="1"/>
        <rFont val="Times New Roman"/>
        <family val="1"/>
      </rPr>
      <t>0</t>
    </r>
  </si>
  <si>
    <t>N</t>
  </si>
  <si>
    <r>
      <rPr>
        <b/>
        <sz val="11"/>
        <color theme="1"/>
        <rFont val="B Nazanin"/>
        <charset val="178"/>
      </rPr>
      <t>ارتفاع سازه بر حسب متر</t>
    </r>
    <r>
      <rPr>
        <sz val="11"/>
        <color theme="1"/>
        <rFont val="B Nazanin"/>
        <charset val="178"/>
      </rPr>
      <t xml:space="preserve"> </t>
    </r>
    <r>
      <rPr>
        <b/>
        <sz val="11"/>
        <color theme="1"/>
        <rFont val="Times New Roman"/>
        <family val="1"/>
      </rPr>
      <t xml:space="preserve"> (H)</t>
    </r>
  </si>
  <si>
    <r>
      <rPr>
        <b/>
        <sz val="11"/>
        <color theme="1"/>
        <rFont val="B Nazanin"/>
        <charset val="178"/>
      </rPr>
      <t>نسبت شتاب مبنای طرح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Times New Roman"/>
        <family val="1"/>
      </rPr>
      <t>(A)</t>
    </r>
  </si>
  <si>
    <r>
      <rPr>
        <b/>
        <sz val="11"/>
        <color theme="1"/>
        <rFont val="B Nazanin"/>
        <charset val="178"/>
      </rPr>
      <t>ضریب رفتار ساختمان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Times New Roman"/>
        <family val="1"/>
      </rPr>
      <t>(Ru)</t>
    </r>
  </si>
  <si>
    <r>
      <t>T</t>
    </r>
    <r>
      <rPr>
        <vertAlign val="subscript"/>
        <sz val="14"/>
        <color theme="1"/>
        <rFont val="Times New Roman"/>
        <family val="1"/>
      </rPr>
      <t>X</t>
    </r>
  </si>
  <si>
    <r>
      <t>T</t>
    </r>
    <r>
      <rPr>
        <vertAlign val="subscript"/>
        <sz val="14"/>
        <color theme="1"/>
        <rFont val="Times New Roman"/>
        <family val="1"/>
      </rPr>
      <t>Y</t>
    </r>
  </si>
  <si>
    <t>توصیف بر اساس زلزله</t>
  </si>
  <si>
    <t>زیاد</t>
  </si>
  <si>
    <t>متوسط</t>
  </si>
  <si>
    <t>کم</t>
  </si>
  <si>
    <r>
      <rPr>
        <b/>
        <sz val="11"/>
        <color theme="1"/>
        <rFont val="B Nazanin"/>
        <charset val="178"/>
      </rPr>
      <t xml:space="preserve">ضریب اهمیت ساختمان </t>
    </r>
    <r>
      <rPr>
        <b/>
        <sz val="11"/>
        <color theme="1"/>
        <rFont val="Times New Roman"/>
        <family val="1"/>
      </rPr>
      <t>(I)</t>
    </r>
  </si>
  <si>
    <t>گروه 1</t>
  </si>
  <si>
    <t>گروه 2</t>
  </si>
  <si>
    <t>گروه 3</t>
  </si>
  <si>
    <t>گروه 4</t>
  </si>
  <si>
    <t>طبقه بندی ساختمان</t>
  </si>
  <si>
    <t>خیلی زیاد</t>
  </si>
  <si>
    <t>قاب ساده با مهاربند همگرا</t>
  </si>
  <si>
    <t>قاب ساده با مهاربند واگرا</t>
  </si>
  <si>
    <t>قاب خمشی فولادی</t>
  </si>
  <si>
    <t>سیستم دوگانه</t>
  </si>
  <si>
    <t>میانقاب</t>
  </si>
  <si>
    <t>وجود دارد</t>
  </si>
  <si>
    <t>وجود ندارد</t>
  </si>
  <si>
    <t>درجه بندی خطر نسبی زلزله</t>
  </si>
  <si>
    <r>
      <t>T</t>
    </r>
    <r>
      <rPr>
        <sz val="14"/>
        <color theme="1"/>
        <rFont val="B Nazanin"/>
        <charset val="178"/>
      </rPr>
      <t>(تجربی)</t>
    </r>
  </si>
  <si>
    <t>T(اصلی) (ETABSبرداشت شده از )</t>
  </si>
  <si>
    <t>ضریب تاثیر میانقاب در زمان تناوب</t>
  </si>
  <si>
    <r>
      <t>T</t>
    </r>
    <r>
      <rPr>
        <sz val="14"/>
        <color theme="1"/>
        <rFont val="B Nazanin"/>
        <charset val="178"/>
      </rPr>
      <t>=</t>
    </r>
    <r>
      <rPr>
        <sz val="14"/>
        <color theme="1"/>
        <rFont val="Times New Roman"/>
        <family val="1"/>
      </rPr>
      <t>Min(1.25*T</t>
    </r>
    <r>
      <rPr>
        <sz val="14"/>
        <color theme="1"/>
        <rFont val="B Nazanin"/>
        <charset val="178"/>
      </rPr>
      <t>(تجربی)</t>
    </r>
    <r>
      <rPr>
        <sz val="14"/>
        <color theme="1"/>
        <rFont val="Times New Roman"/>
        <family val="1"/>
      </rPr>
      <t>,T</t>
    </r>
    <r>
      <rPr>
        <sz val="14"/>
        <color theme="1"/>
        <rFont val="B Nazanin"/>
        <charset val="178"/>
      </rPr>
      <t>(اصلی)</t>
    </r>
    <r>
      <rPr>
        <sz val="14"/>
        <color theme="1"/>
        <rFont val="Times New Roman"/>
        <family val="1"/>
      </rPr>
      <t>)</t>
    </r>
  </si>
  <si>
    <r>
      <t>T</t>
    </r>
    <r>
      <rPr>
        <sz val="14"/>
        <color theme="1"/>
        <rFont val="B Nazanin"/>
        <charset val="178"/>
      </rPr>
      <t>(معیار)=Max</t>
    </r>
    <r>
      <rPr>
        <sz val="14"/>
        <color theme="1"/>
        <rFont val="Times New Roman"/>
        <family val="1"/>
      </rPr>
      <t>(T</t>
    </r>
    <r>
      <rPr>
        <sz val="14"/>
        <color theme="1"/>
        <rFont val="B Nazanin"/>
        <charset val="178"/>
      </rPr>
      <t>(تجربی)</t>
    </r>
    <r>
      <rPr>
        <sz val="14"/>
        <color theme="1"/>
        <rFont val="Times New Roman"/>
        <family val="1"/>
      </rPr>
      <t>,T)</t>
    </r>
  </si>
  <si>
    <t>ضریب زلزله برای دریفت بر اساس ویرایش 4</t>
  </si>
  <si>
    <t>Mohammad Asadi - @Sarmadadi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</si>
</sst>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1"/>
      <color rgb="FFC00000"/>
      <name val="Times New Roman"/>
      <family val="1"/>
    </font>
    <font>
      <sz val="12"/>
      <color theme="1"/>
      <name val="B Nazanin"/>
      <charset val="178"/>
    </font>
    <font>
      <sz val="12"/>
      <color theme="1"/>
      <name val="Times New Roman"/>
      <family val="1"/>
    </font>
    <font>
      <b/>
      <sz val="11"/>
      <color theme="0"/>
      <name val="B Nazanin"/>
      <charset val="178"/>
    </font>
    <font>
      <sz val="12"/>
      <color theme="0"/>
      <name val="B Nazanin"/>
      <charset val="178"/>
    </font>
    <font>
      <sz val="14"/>
      <color theme="1"/>
      <name val="Times New Roman"/>
      <family val="1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Times New Roman"/>
      <family val="1"/>
    </font>
    <font>
      <u/>
      <sz val="11"/>
      <color theme="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11" sqref="E11"/>
    </sheetView>
  </sheetViews>
  <sheetFormatPr defaultRowHeight="15"/>
  <cols>
    <col min="1" max="1" width="39.5703125" style="1" customWidth="1"/>
    <col min="2" max="2" width="26" customWidth="1"/>
    <col min="3" max="3" width="22.7109375" customWidth="1"/>
    <col min="4" max="4" width="32.42578125" customWidth="1"/>
    <col min="5" max="7" width="22.7109375" customWidth="1"/>
    <col min="8" max="8" width="22.5703125" hidden="1" customWidth="1"/>
    <col min="9" max="9" width="20.42578125" hidden="1" customWidth="1"/>
    <col min="10" max="10" width="25.28515625" hidden="1" customWidth="1"/>
    <col min="11" max="11" width="15.7109375" hidden="1" customWidth="1"/>
    <col min="12" max="12" width="0" hidden="1" customWidth="1"/>
  </cols>
  <sheetData>
    <row r="1" spans="1:12">
      <c r="A1" s="28" t="s">
        <v>51</v>
      </c>
      <c r="B1" s="28"/>
      <c r="C1" s="28"/>
      <c r="D1" s="14"/>
      <c r="E1" s="14"/>
      <c r="F1" s="14"/>
    </row>
    <row r="2" spans="1:12" ht="24">
      <c r="A2" s="27" t="s">
        <v>5</v>
      </c>
      <c r="B2" s="27"/>
      <c r="C2" s="27"/>
      <c r="D2" s="25" t="s">
        <v>50</v>
      </c>
      <c r="E2" s="25"/>
      <c r="F2" s="25"/>
      <c r="G2" s="11"/>
      <c r="H2" s="5" t="s">
        <v>22</v>
      </c>
      <c r="I2" s="6" t="s">
        <v>26</v>
      </c>
      <c r="J2" s="4" t="s">
        <v>30</v>
      </c>
      <c r="K2" s="6" t="s">
        <v>35</v>
      </c>
    </row>
    <row r="3" spans="1:12" ht="19.5">
      <c r="A3" s="29" t="s">
        <v>21</v>
      </c>
      <c r="B3" s="15">
        <v>9.7200000000000006</v>
      </c>
      <c r="C3" s="15"/>
      <c r="D3" s="26" t="s">
        <v>20</v>
      </c>
      <c r="E3" s="24">
        <f>IF(OR(B6="خیلی زیاد",B6="زیاد"),IF(B14&lt;B16,1,IF(B14&gt;4,1.7,((0.7*(B14-B16)/(4-B16))+1))),IF(B14&lt;B16,1,IF(B14&gt;4,1.4,((0.4*(B14-B16)/(4-B16))+1))))</f>
        <v>1</v>
      </c>
      <c r="F3" s="24">
        <f>IF(OR(B6="خیلی زیاد",B6="زیاد"),IF(C14&lt;C16,1,IF(C14&gt;4,1.7,((0.7*(C14-C16)/(4-C16))+1))),IF(C14&lt;C16,1,IF(C14&gt;4,1.4,((0.4*(C14-C16)/(4-C16))+1))))</f>
        <v>1.006909090909091</v>
      </c>
      <c r="G3" s="10"/>
      <c r="H3" s="9">
        <v>0.35</v>
      </c>
      <c r="I3" s="8" t="s">
        <v>36</v>
      </c>
      <c r="J3" s="1">
        <v>1.4</v>
      </c>
      <c r="K3" s="1" t="s">
        <v>31</v>
      </c>
      <c r="L3" t="s">
        <v>1</v>
      </c>
    </row>
    <row r="4" spans="1:12" ht="20.25">
      <c r="A4" s="30" t="s">
        <v>35</v>
      </c>
      <c r="B4" s="16" t="s">
        <v>33</v>
      </c>
      <c r="C4" s="16"/>
      <c r="D4" s="26" t="s">
        <v>16</v>
      </c>
      <c r="E4" s="24">
        <f>IF(0&lt;B14&lt;B15,(B18+(B17-B18+1)*(B14/B15)),IF(B15&lt;B14&lt;B16,B17+1,(B17+1)*(B16/B14)))</f>
        <v>2.7578796561604584</v>
      </c>
      <c r="F4" s="24">
        <f>IF(0&lt;C14&lt;C15,(C18+(C17-C18+1)*(C14/C15)),IF(C15&lt;C14&lt;C16,C17+1,(C17+1)*(C16/C14)))</f>
        <v>2.5429326287978862</v>
      </c>
      <c r="G4" s="10"/>
      <c r="H4" s="9">
        <v>0.3</v>
      </c>
      <c r="I4" s="8" t="s">
        <v>27</v>
      </c>
      <c r="J4" s="1">
        <v>1.2</v>
      </c>
      <c r="K4" s="1" t="s">
        <v>32</v>
      </c>
      <c r="L4" t="s">
        <v>2</v>
      </c>
    </row>
    <row r="5" spans="1:12" ht="19.5">
      <c r="A5" s="31" t="s">
        <v>30</v>
      </c>
      <c r="B5" s="34">
        <f>IF(B4="گروه 1",1.4,IF(B4="گروه 2",1.2,IF(B4="گروه 3",1,IF(B4="گروه 4",0.8,"ERROR"))))</f>
        <v>1</v>
      </c>
      <c r="C5" s="34"/>
      <c r="D5" s="26" t="s">
        <v>12</v>
      </c>
      <c r="E5" s="24">
        <f>E4*E3</f>
        <v>2.7578796561604584</v>
      </c>
      <c r="F5" s="24">
        <f>F4*F3</f>
        <v>2.5605019815059444</v>
      </c>
      <c r="G5" s="1"/>
      <c r="H5" s="9">
        <v>0.25</v>
      </c>
      <c r="I5" s="8" t="s">
        <v>28</v>
      </c>
      <c r="J5" s="1">
        <v>1</v>
      </c>
      <c r="K5" s="1" t="s">
        <v>33</v>
      </c>
      <c r="L5" t="s">
        <v>3</v>
      </c>
    </row>
    <row r="6" spans="1:12" ht="20.25">
      <c r="A6" s="30" t="s">
        <v>44</v>
      </c>
      <c r="B6" s="17" t="s">
        <v>28</v>
      </c>
      <c r="C6" s="17"/>
      <c r="D6" s="26" t="s">
        <v>14</v>
      </c>
      <c r="E6" s="24">
        <f>B7*E5*B5/B11</f>
        <v>0.19699140401146131</v>
      </c>
      <c r="F6" s="24">
        <f>B7*F5*B5/C11</f>
        <v>0.12802509907529722</v>
      </c>
      <c r="G6" s="1"/>
      <c r="H6" s="9">
        <v>0.2</v>
      </c>
      <c r="I6" s="8" t="s">
        <v>29</v>
      </c>
      <c r="J6" s="1">
        <v>0.8</v>
      </c>
      <c r="K6" s="1" t="s">
        <v>34</v>
      </c>
      <c r="L6" t="s">
        <v>4</v>
      </c>
    </row>
    <row r="7" spans="1:12" ht="20.25">
      <c r="A7" s="32" t="s">
        <v>22</v>
      </c>
      <c r="B7" s="34">
        <f>IF(B6="خیلی زیاد",0.35,IF(B6="زیاد",0.3,IF(B6="متوسط",0.25,IF(B6="کم",0.2,"ERROR"))))</f>
        <v>0.25</v>
      </c>
      <c r="C7" s="34"/>
      <c r="D7" s="26" t="s">
        <v>13</v>
      </c>
      <c r="E7" s="24">
        <f>IF(B14&lt;0.5,1,IF(B14&gt;2.5,2,0.5*B14+0.75))</f>
        <v>1.099</v>
      </c>
      <c r="F7" s="24">
        <f>IF(C14&lt;0.5,1,IF(C14&gt;2.5,2,0.5*C14+0.75))</f>
        <v>1.1285000000000001</v>
      </c>
      <c r="G7" s="1"/>
    </row>
    <row r="8" spans="1:12" ht="19.5">
      <c r="A8" s="30" t="s">
        <v>0</v>
      </c>
      <c r="B8" s="16" t="s">
        <v>3</v>
      </c>
      <c r="C8" s="16"/>
      <c r="D8" s="14"/>
      <c r="E8" s="14"/>
      <c r="F8" s="14"/>
    </row>
    <row r="9" spans="1:12" ht="20.25">
      <c r="A9" s="30"/>
      <c r="B9" s="18" t="s">
        <v>24</v>
      </c>
      <c r="C9" s="18" t="s">
        <v>25</v>
      </c>
      <c r="D9" s="14"/>
      <c r="E9" s="14"/>
      <c r="F9" s="14"/>
      <c r="G9" s="3"/>
    </row>
    <row r="10" spans="1:12" ht="19.5">
      <c r="A10" s="30" t="s">
        <v>7</v>
      </c>
      <c r="B10" s="19" t="s">
        <v>37</v>
      </c>
      <c r="C10" s="20" t="s">
        <v>39</v>
      </c>
      <c r="D10" s="14"/>
      <c r="E10" s="14"/>
      <c r="F10" s="14"/>
      <c r="G10" s="7"/>
      <c r="H10" s="6" t="s">
        <v>41</v>
      </c>
      <c r="I10" s="12" t="s">
        <v>7</v>
      </c>
    </row>
    <row r="11" spans="1:12" ht="19.5">
      <c r="A11" s="32" t="s">
        <v>23</v>
      </c>
      <c r="B11" s="21">
        <v>3.5</v>
      </c>
      <c r="C11" s="21">
        <v>5</v>
      </c>
      <c r="D11" s="14"/>
      <c r="E11" s="14"/>
      <c r="F11" s="14"/>
      <c r="G11" s="7"/>
      <c r="H11" s="2" t="s">
        <v>42</v>
      </c>
      <c r="I11" s="13" t="s">
        <v>37</v>
      </c>
    </row>
    <row r="12" spans="1:12" ht="19.5">
      <c r="A12" s="30" t="s">
        <v>8</v>
      </c>
      <c r="B12" s="20" t="s">
        <v>42</v>
      </c>
      <c r="C12" s="19" t="s">
        <v>42</v>
      </c>
      <c r="D12" s="14"/>
      <c r="E12" s="14"/>
      <c r="F12" s="14"/>
      <c r="G12" s="7"/>
      <c r="H12" s="2" t="s">
        <v>43</v>
      </c>
      <c r="I12" s="13" t="s">
        <v>38</v>
      </c>
    </row>
    <row r="13" spans="1:12" ht="19.5">
      <c r="A13" s="30" t="s">
        <v>47</v>
      </c>
      <c r="B13" s="23">
        <f>IF(B12="وجود دارد",0.8,1)</f>
        <v>0.8</v>
      </c>
      <c r="C13" s="23">
        <f>IF(C12="وجود دارد",0.8,1)</f>
        <v>0.8</v>
      </c>
      <c r="D13" s="14"/>
      <c r="E13" s="14"/>
      <c r="F13" s="14"/>
      <c r="G13" s="7"/>
      <c r="H13" s="2"/>
      <c r="I13" s="13" t="s">
        <v>39</v>
      </c>
    </row>
    <row r="14" spans="1:12" ht="19.5">
      <c r="A14" s="30" t="s">
        <v>46</v>
      </c>
      <c r="B14" s="21">
        <v>0.69799999999999995</v>
      </c>
      <c r="C14" s="21">
        <v>0.75700000000000001</v>
      </c>
      <c r="D14" s="14"/>
      <c r="E14" s="14"/>
      <c r="F14" s="14"/>
      <c r="G14" s="7"/>
      <c r="H14" s="1"/>
      <c r="I14" s="13" t="s">
        <v>6</v>
      </c>
    </row>
    <row r="15" spans="1:12" ht="20.25">
      <c r="A15" s="33" t="s">
        <v>17</v>
      </c>
      <c r="B15" s="24">
        <f>IF($B$8="I",0.1,IF($B$8="II",0.1,IF($B$8="III",0.15,IF($B$8="IV",0.15,ERROR))))</f>
        <v>0.15</v>
      </c>
      <c r="C15" s="24">
        <f>IF($B$8="I",0.1,IF($B$8="II",0.1,IF($B$8="III",0.15,IF($B$8="IV",0.15,ERROR))))</f>
        <v>0.15</v>
      </c>
      <c r="D15" s="14"/>
      <c r="E15" s="14"/>
      <c r="F15" s="14"/>
      <c r="G15" s="7"/>
      <c r="H15" s="1"/>
      <c r="I15" s="13" t="s">
        <v>40</v>
      </c>
    </row>
    <row r="16" spans="1:12" ht="20.25">
      <c r="A16" s="33" t="s">
        <v>18</v>
      </c>
      <c r="B16" s="24">
        <f>IF($B$8="I",0.4,IF($B$8="II",0.5,IF($B$8="III",0.7,IF($B$8="IV",1,ERROR))))</f>
        <v>0.7</v>
      </c>
      <c r="C16" s="24">
        <f>IF($B$8="I",0.4,IF($B$8="II",0.5,IF($B$8="III",0.7,IF($B$8="IV",1,ERROR))))</f>
        <v>0.7</v>
      </c>
      <c r="D16" s="14"/>
      <c r="E16" s="14"/>
      <c r="F16" s="14"/>
      <c r="G16" s="7"/>
      <c r="H16" s="1"/>
    </row>
    <row r="17" spans="1:8" ht="18.75">
      <c r="A17" s="33" t="s">
        <v>9</v>
      </c>
      <c r="B17" s="24">
        <f>IF(OR(B6="خیلی زیاد",B6="زیاد"),IF(B8="I",1.5,IF(B8="II",1.5,IF(B8="III",1.75,1.75))),IF(B8="I",1.5,IF(B8="II",1.5,IF(B8="III",1.75,2.25))))</f>
        <v>1.75</v>
      </c>
      <c r="C17" s="24">
        <f>IF(OR(B6="خیلی زیاد",B6="زیاد"),IF(B8="I",1.5,IF(B8="II",1.5,IF(B8="III",1.75,1.75))),IF(B8="I",1.5,IF(B8="II",1.5,IF(B8="III",1.75,2.25))))</f>
        <v>1.75</v>
      </c>
      <c r="D17" s="14"/>
      <c r="E17" s="14"/>
      <c r="F17" s="14"/>
      <c r="G17" s="7"/>
    </row>
    <row r="18" spans="1:8" ht="20.25">
      <c r="A18" s="33" t="s">
        <v>19</v>
      </c>
      <c r="B18" s="24">
        <f>IF(OR(B6="خیلی زیاد",B6="زیاد"),IF(B8="I",1,IF(B8="II",1,IF(B8="III",1.1,1.1))),IF(B8="I",1,IF(B8="II",1,IF(B8="III",1.1,1.3))))</f>
        <v>1.1000000000000001</v>
      </c>
      <c r="C18" s="24">
        <f>IF(OR(B6="خیلی زیاد",B6="زیاد"),IF(B8="I",1,IF(B8="II",1,IF(B8="III",1.1,1.1))),IF(B8="I",1,IF(B8="II",1,IF(B8="III",1.1,1.3))))</f>
        <v>1.1000000000000001</v>
      </c>
      <c r="D18" s="14"/>
      <c r="E18" s="14"/>
      <c r="F18" s="14"/>
      <c r="G18" s="7"/>
      <c r="H18">
        <f>((0.7*(G19-G16)/(4-G16))+1)</f>
        <v>1</v>
      </c>
    </row>
    <row r="19" spans="1:8" ht="22.5">
      <c r="A19" s="33" t="s">
        <v>45</v>
      </c>
      <c r="B19" s="24">
        <f>IF(B10="قاب ساده با مهاربند همگرا",(0.05*$B$3^0.75),IF(B10="قاب ساده با مهاربند واگرا",(0.08*B13*$B$3^0.75),IF(B10="قاب خمشی فولادی",(0.08*B13*$B$3^0.75),IF(B10="قاب خمشی بتنی",(0.05*B13*$B$3^0.9),IF(B10="سیستم دوگانه",(0.05*$B$3^0.75),ERROR)))))</f>
        <v>0.27524516766523383</v>
      </c>
      <c r="C19" s="24">
        <f>IF(C10="قاب ساده با مهاربند همگرا",(0.05*$B$3^0.75),IF(C10="قاب ساده با مهاربند واگرا",(0.08*C13*$B$3^0.75),IF(C10="قاب خمشی فولادی",(0.08*C13*$B$3^0.75),IF(C10="قاب خمشی بتنی",(0.05*C13*$B$3^0.9),IF(C10="سیستم دوگانه",(0.08*$B$3^0.75),ERROR)))))</f>
        <v>0.35231381461149924</v>
      </c>
      <c r="D19" s="14"/>
      <c r="E19" s="14"/>
      <c r="F19" s="14"/>
      <c r="G19" s="7"/>
    </row>
    <row r="20" spans="1:8" ht="22.5">
      <c r="A20" s="33" t="s">
        <v>48</v>
      </c>
      <c r="B20" s="24">
        <f>MIN(1.25*B19,B14)</f>
        <v>0.3440564595815423</v>
      </c>
      <c r="C20" s="24">
        <f>MIN(1.25*C19,C14)</f>
        <v>0.44039226826437405</v>
      </c>
      <c r="D20" s="14"/>
      <c r="E20" s="14"/>
      <c r="F20" s="14"/>
      <c r="G20" s="7"/>
    </row>
    <row r="21" spans="1:8" ht="22.5">
      <c r="A21" s="33" t="s">
        <v>49</v>
      </c>
      <c r="B21" s="24">
        <f>MAX(B20,B19)</f>
        <v>0.3440564595815423</v>
      </c>
      <c r="C21" s="24">
        <f>MAX(C20,C19)</f>
        <v>0.44039226826437405</v>
      </c>
      <c r="D21" s="14"/>
      <c r="E21" s="14"/>
      <c r="F21" s="14"/>
      <c r="G21" s="7"/>
    </row>
    <row r="22" spans="1:8" ht="18.75">
      <c r="A22" s="33" t="s">
        <v>20</v>
      </c>
      <c r="B22" s="24">
        <f>IF(OR(B6="خیلی زیاد",B6="زیاد"),IF(B21&lt;B16,1,IF(B21&gt;4,1.7,((0.7*(B21-B16)/(4-B16))+1))),IF(B21&lt;B16,1,IF(B21&gt;4,1.4,((0.4*(B21-B16)/(4-B16))+1))))</f>
        <v>1</v>
      </c>
      <c r="C22" s="24">
        <f>IF(OR(B6="خیلی زیاد",B6="زیاد"),IF(C21&lt;C16,1,IF(C21&gt;4,1.7,((0.7*(C21-C16)/(4-C16))+1))),IF(C21&lt;C16,1,IF(C21&gt;4,1.4,((0.4*(C21-C16)/(4-C16))+1))))</f>
        <v>1</v>
      </c>
      <c r="D22" s="14"/>
      <c r="E22" s="14"/>
      <c r="F22" s="14"/>
      <c r="G22" s="7"/>
    </row>
    <row r="23" spans="1:8" ht="20.25">
      <c r="A23" s="33" t="s">
        <v>16</v>
      </c>
      <c r="B23" s="24">
        <f>IF(AND(0&lt;B21,B21&lt;B15),(B18+(B17-B18+1)*(B21/B15)),IF(AND(B15&lt;B21,B21&lt;B16),(B17+1),(B17+1)*(B16/B21)))</f>
        <v>2.75</v>
      </c>
      <c r="C23" s="24">
        <f>IF(AND(0&lt;C21,C21&lt;C15),(C18+(C17-C18+1)*(C21/C15)),IF(AND(C15&lt;C21,C21&lt;C16),(C17+1),(C17+1)*(C16/C21)))</f>
        <v>2.75</v>
      </c>
      <c r="D23" s="14"/>
      <c r="E23" s="14"/>
      <c r="F23" s="14"/>
      <c r="G23" s="7"/>
    </row>
    <row r="24" spans="1:8" ht="18.75">
      <c r="A24" s="33" t="s">
        <v>12</v>
      </c>
      <c r="B24" s="24">
        <f>B23*B22</f>
        <v>2.75</v>
      </c>
      <c r="C24" s="24">
        <f>C23*C22</f>
        <v>2.75</v>
      </c>
      <c r="D24" s="14"/>
      <c r="E24" s="14"/>
      <c r="F24" s="14"/>
      <c r="G24" s="7"/>
    </row>
    <row r="25" spans="1:8" ht="20.25">
      <c r="A25" s="33" t="s">
        <v>15</v>
      </c>
      <c r="B25" s="24">
        <f>0.12*B7*B5</f>
        <v>0.03</v>
      </c>
      <c r="C25" s="24">
        <f>0.12*B7*B5</f>
        <v>0.03</v>
      </c>
      <c r="D25" s="14"/>
      <c r="E25" s="22"/>
      <c r="F25" s="22"/>
      <c r="G25" s="7"/>
    </row>
    <row r="26" spans="1:8" ht="18.75">
      <c r="A26" s="33" t="s">
        <v>11</v>
      </c>
      <c r="B26" s="24">
        <f>B7*B5*B24/B11</f>
        <v>0.19642857142857142</v>
      </c>
      <c r="C26" s="24">
        <f>B7*B5*C24/C11</f>
        <v>0.13750000000000001</v>
      </c>
      <c r="D26" s="14"/>
      <c r="E26" s="22"/>
      <c r="F26" s="22"/>
      <c r="G26" s="7"/>
    </row>
    <row r="27" spans="1:8" ht="18.75">
      <c r="A27" s="33" t="s">
        <v>10</v>
      </c>
      <c r="B27" s="24">
        <f>IF(B21&lt;0.5,1,IF(B21&gt;2.5,2,0.5*B21+0.75))</f>
        <v>1</v>
      </c>
      <c r="C27" s="24">
        <f>IF(C21&lt;0.5,1,IF(C21&gt;2.5,2,0.5*C21+0.75))</f>
        <v>1</v>
      </c>
      <c r="D27" s="14"/>
      <c r="E27" s="14"/>
      <c r="F27" s="14"/>
      <c r="G27" s="7"/>
    </row>
    <row r="28" spans="1:8" ht="18.75">
      <c r="A28" s="3"/>
      <c r="B28" s="7"/>
      <c r="C28" s="7"/>
      <c r="G28" s="7"/>
    </row>
    <row r="29" spans="1:8" ht="18.75">
      <c r="A29" s="3"/>
      <c r="B29" s="7"/>
      <c r="C29" s="7"/>
      <c r="G29" s="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">
    <mergeCell ref="D2:F2"/>
    <mergeCell ref="A1:C1"/>
    <mergeCell ref="B3:C3"/>
    <mergeCell ref="B5:C5"/>
    <mergeCell ref="B7:C7"/>
    <mergeCell ref="B8:C8"/>
    <mergeCell ref="B6:C6"/>
    <mergeCell ref="B4:C4"/>
    <mergeCell ref="A2:C2"/>
  </mergeCells>
  <dataValidations count="5">
    <dataValidation type="list" allowBlank="1" showInputMessage="1" showErrorMessage="1" sqref="B12:C12">
      <formula1>$H$11:$H$12</formula1>
    </dataValidation>
    <dataValidation type="list" allowBlank="1" showInputMessage="1" showErrorMessage="1" sqref="B6:C6">
      <formula1>$I$3:$I$6</formula1>
    </dataValidation>
    <dataValidation type="list" allowBlank="1" showInputMessage="1" showErrorMessage="1" sqref="B4:C4">
      <formula1>$K$3:$K$6</formula1>
    </dataValidation>
    <dataValidation type="list" allowBlank="1" showInputMessage="1" showErrorMessage="1" sqref="O3:O4 B8">
      <formula1>$L$3:$L$6</formula1>
    </dataValidation>
    <dataValidation type="list" allowBlank="1" showInputMessage="1" showErrorMessage="1" sqref="B10:C10">
      <formula1>$I$11:$I$15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7" sqref="C7"/>
    </sheetView>
  </sheetViews>
  <sheetFormatPr defaultRowHeight="15"/>
  <sheetData>
    <row r="1" spans="1:3">
      <c r="A1">
        <v>1</v>
      </c>
    </row>
    <row r="2" spans="1:3">
      <c r="A2">
        <v>2</v>
      </c>
    </row>
    <row r="3" spans="1:3">
      <c r="A3">
        <v>3</v>
      </c>
    </row>
    <row r="7" spans="1:3">
      <c r="C7">
        <f>IF(0&gt;A1&gt;A2,2)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sarmad adi</dc:creator>
  <cp:lastModifiedBy>sarmad</cp:lastModifiedBy>
  <dcterms:created xsi:type="dcterms:W3CDTF">2017-07-20T08:52:35Z</dcterms:created>
  <dcterms:modified xsi:type="dcterms:W3CDTF">2017-08-01T14:29:41Z</dcterms:modified>
</cp:coreProperties>
</file>