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niversity\tadris\karborde computer\"/>
    </mc:Choice>
  </mc:AlternateContent>
  <xr:revisionPtr revIDLastSave="0" documentId="13_ncr:1_{160BA852-C1C4-4719-9C1D-6D6467E92E35}" xr6:coauthVersionLast="45" xr6:coauthVersionMax="45" xr10:uidLastSave="{00000000-0000-0000-0000-000000000000}"/>
  <bookViews>
    <workbookView xWindow="-98" yWindow="-98" windowWidth="23236" windowHeight="13996" xr2:uid="{89EAE0C8-A191-4258-9851-3A3B09247039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iscardImageEditData="1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F28" i="1"/>
  <c r="E28" i="1"/>
  <c r="F27" i="1"/>
  <c r="E27" i="1"/>
  <c r="F26" i="1"/>
  <c r="E26" i="1"/>
  <c r="F25" i="1"/>
  <c r="E25" i="1"/>
  <c r="F24" i="1"/>
  <c r="E24" i="1"/>
  <c r="F23" i="1"/>
  <c r="E23" i="1"/>
  <c r="H2" i="1" l="1"/>
  <c r="H16" i="1" l="1"/>
  <c r="L7" i="1" l="1"/>
  <c r="L4" i="1"/>
  <c r="H4" i="1"/>
  <c r="H7" i="1"/>
  <c r="H6" i="1" l="1"/>
  <c r="L11" i="1" l="1"/>
  <c r="L3" i="1"/>
  <c r="L2" i="1"/>
  <c r="L6" i="1" s="1"/>
  <c r="H3" i="1"/>
  <c r="B8" i="1"/>
  <c r="H15" i="1"/>
  <c r="H12" i="1"/>
  <c r="I7" i="1"/>
  <c r="M4" i="1" l="1"/>
  <c r="H5" i="1"/>
  <c r="J5" i="1" s="1"/>
  <c r="N7" i="1"/>
  <c r="L5" i="1"/>
  <c r="M7" i="1"/>
  <c r="J7" i="1"/>
  <c r="H8" i="1" l="1"/>
  <c r="H14" i="1" s="1"/>
  <c r="I5" i="1"/>
  <c r="M5" i="1"/>
  <c r="N5" i="1"/>
  <c r="L8" i="1" s="1"/>
  <c r="H17" i="1" l="1"/>
  <c r="L13" i="1"/>
  <c r="L14" i="1" s="1"/>
  <c r="H18" i="1" l="1"/>
</calcChain>
</file>

<file path=xl/sharedStrings.xml><?xml version="1.0" encoding="utf-8"?>
<sst xmlns="http://schemas.openxmlformats.org/spreadsheetml/2006/main" count="94" uniqueCount="68">
  <si>
    <t>تعداد ردیف تنگ ستون در محل قلاب</t>
  </si>
  <si>
    <t>تعداد ساق هر تنگ</t>
  </si>
  <si>
    <t>mm</t>
  </si>
  <si>
    <t>عرض تیر</t>
  </si>
  <si>
    <t>(میلگرد طولی) fy</t>
  </si>
  <si>
    <t>Mpa</t>
  </si>
  <si>
    <t>fc</t>
  </si>
  <si>
    <t>MPa</t>
  </si>
  <si>
    <t>s</t>
  </si>
  <si>
    <t>قطر خاموت (تیر)</t>
  </si>
  <si>
    <t>6db</t>
  </si>
  <si>
    <t>(جمع مساحت تنگ ها) Ath</t>
  </si>
  <si>
    <t>(جمع مساحت میلگرد طولی) Ahs*0.4</t>
  </si>
  <si>
    <r>
      <rPr>
        <sz val="14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e</t>
    </r>
  </si>
  <si>
    <r>
      <rPr>
        <sz val="14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0</t>
    </r>
  </si>
  <si>
    <r>
      <rPr>
        <sz val="14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c</t>
    </r>
  </si>
  <si>
    <t>Ldh</t>
  </si>
  <si>
    <t>Landa</t>
  </si>
  <si>
    <t>Ldh (seismic)</t>
  </si>
  <si>
    <t>حداقل بعد ستون</t>
  </si>
  <si>
    <t>طول مهار قلاب دار</t>
  </si>
  <si>
    <t>طول مهار سردار</t>
  </si>
  <si>
    <t>(جمع مساحت تنگ ها) Att</t>
  </si>
  <si>
    <t>محدوده تعداد تنگها</t>
  </si>
  <si>
    <t>(جمع مساحت میلگرد طولی) Ahs*0.3</t>
  </si>
  <si>
    <r>
      <rPr>
        <sz val="14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p</t>
    </r>
  </si>
  <si>
    <t>فواصل تنگها در ناحیه اتصال</t>
  </si>
  <si>
    <t xml:space="preserve">قطر تنگها در ناحیه اتصال </t>
  </si>
  <si>
    <t>(قطر میلگرد طولی) db1</t>
  </si>
  <si>
    <t>(تعداد میلگرد طولی-تکی) n1</t>
  </si>
  <si>
    <t>(قطر میلگرد طولی) db2</t>
  </si>
  <si>
    <t>(تعداد میلگرد طولی-تکی) n2</t>
  </si>
  <si>
    <t>توجه: قطر بزرگتر را در db1 وارد نمایید</t>
  </si>
  <si>
    <t>قطر معادل (در حالت جفت):</t>
  </si>
  <si>
    <t>آیا میلگردهای 1 و 2 به صورت جفت قرار میگیرند یا تکی؟</t>
  </si>
  <si>
    <t>Ldc</t>
  </si>
  <si>
    <r>
      <rPr>
        <sz val="14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r (for Ldh)</t>
    </r>
  </si>
  <si>
    <r>
      <rPr>
        <sz val="14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r (for Ldc)</t>
    </r>
  </si>
  <si>
    <t>Max(Ldh, Ldh(seismic),Ldc)</t>
  </si>
  <si>
    <t>تکی</t>
  </si>
  <si>
    <r>
      <t>f10</t>
    </r>
    <r>
      <rPr>
        <sz val="11"/>
        <color theme="1"/>
        <rFont val="Times New Roman"/>
        <family val="1"/>
      </rPr>
      <t>@</t>
    </r>
    <r>
      <rPr>
        <sz val="11"/>
        <color theme="1"/>
        <rFont val="Symbol"/>
        <family val="1"/>
        <charset val="2"/>
      </rPr>
      <t>100</t>
    </r>
  </si>
  <si>
    <r>
      <t>f12</t>
    </r>
    <r>
      <rPr>
        <sz val="11"/>
        <color theme="1"/>
        <rFont val="Times New Roman"/>
        <family val="1"/>
      </rPr>
      <t>@</t>
    </r>
    <r>
      <rPr>
        <sz val="11"/>
        <color theme="1"/>
        <rFont val="Symbol"/>
        <family val="1"/>
        <charset val="2"/>
      </rPr>
      <t>100</t>
    </r>
  </si>
  <si>
    <t xml:space="preserve">f18   f20   f22 </t>
  </si>
  <si>
    <t>f25   f28</t>
  </si>
  <si>
    <r>
      <t xml:space="preserve">حداکثر مساحت میلگرد طولی تیر زمانی که </t>
    </r>
    <r>
      <rPr>
        <sz val="13"/>
        <color theme="1"/>
        <rFont val="Symbol"/>
        <family val="1"/>
        <charset val="2"/>
      </rPr>
      <t>y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=1</t>
    </r>
  </si>
  <si>
    <t xml:space="preserve">تنگ ناحیه اتصال </t>
  </si>
  <si>
    <r>
      <t xml:space="preserve">  </t>
    </r>
    <r>
      <rPr>
        <b/>
        <sz val="14"/>
        <color theme="1"/>
        <rFont val="Times New Roman"/>
        <family val="1"/>
      </rPr>
      <t>S400-C25</t>
    </r>
  </si>
  <si>
    <t>قطر</t>
  </si>
  <si>
    <t>cm</t>
  </si>
  <si>
    <t>f8</t>
  </si>
  <si>
    <t>f10</t>
  </si>
  <si>
    <t>f12</t>
  </si>
  <si>
    <t>f14</t>
  </si>
  <si>
    <t>f16</t>
  </si>
  <si>
    <t>f18</t>
  </si>
  <si>
    <t>f20</t>
  </si>
  <si>
    <t>f22</t>
  </si>
  <si>
    <t>f25</t>
  </si>
  <si>
    <t>f28</t>
  </si>
  <si>
    <t>f32</t>
  </si>
  <si>
    <r>
      <rPr>
        <i/>
        <sz val="18"/>
        <color theme="1"/>
        <rFont val="Times New Roman"/>
        <family val="1"/>
      </rPr>
      <t xml:space="preserve">    l</t>
    </r>
    <r>
      <rPr>
        <i/>
        <sz val="14"/>
        <color theme="1"/>
        <rFont val="Times New Roman"/>
        <family val="1"/>
      </rPr>
      <t xml:space="preserve">dh    </t>
    </r>
    <r>
      <rPr>
        <sz val="14"/>
        <color theme="1"/>
        <rFont val="Times New Roman"/>
        <family val="1"/>
      </rPr>
      <t>(</t>
    </r>
    <r>
      <rPr>
        <i/>
        <sz val="18"/>
        <color theme="1"/>
        <rFont val="Symbol"/>
        <family val="1"/>
        <charset val="2"/>
      </rPr>
      <t>y</t>
    </r>
    <r>
      <rPr>
        <i/>
        <sz val="14"/>
        <color theme="1"/>
        <rFont val="Times New Roman"/>
        <family val="1"/>
      </rPr>
      <t>r=1</t>
    </r>
    <r>
      <rPr>
        <sz val="14"/>
        <color theme="1"/>
        <rFont val="Times New Roman"/>
        <family val="1"/>
      </rPr>
      <t>)</t>
    </r>
    <r>
      <rPr>
        <i/>
        <sz val="14"/>
        <color theme="1"/>
        <rFont val="Times New Roman"/>
        <family val="1"/>
      </rPr>
      <t xml:space="preserve"> </t>
    </r>
  </si>
  <si>
    <r>
      <rPr>
        <i/>
        <sz val="18"/>
        <color theme="1"/>
        <rFont val="Times New Roman"/>
        <family val="1"/>
      </rPr>
      <t xml:space="preserve">    l</t>
    </r>
    <r>
      <rPr>
        <i/>
        <sz val="14"/>
        <color theme="1"/>
        <rFont val="Times New Roman"/>
        <family val="1"/>
      </rPr>
      <t xml:space="preserve">dh   </t>
    </r>
    <r>
      <rPr>
        <sz val="14"/>
        <color theme="1"/>
        <rFont val="Times New Roman"/>
        <family val="1"/>
      </rPr>
      <t>(</t>
    </r>
    <r>
      <rPr>
        <i/>
        <sz val="18"/>
        <color theme="1"/>
        <rFont val="Symbol"/>
        <family val="1"/>
        <charset val="2"/>
      </rPr>
      <t>y</t>
    </r>
    <r>
      <rPr>
        <i/>
        <sz val="14"/>
        <color theme="1"/>
        <rFont val="Times New Roman"/>
        <family val="1"/>
      </rPr>
      <t>r=1.6</t>
    </r>
    <r>
      <rPr>
        <sz val="14"/>
        <color theme="1"/>
        <rFont val="Times New Roman"/>
        <family val="1"/>
      </rPr>
      <t xml:space="preserve">)  </t>
    </r>
  </si>
  <si>
    <r>
      <rPr>
        <i/>
        <sz val="12"/>
        <color theme="1"/>
        <rFont val="B Nazanin"/>
        <charset val="178"/>
      </rPr>
      <t>حداقل بعد ستون</t>
    </r>
    <r>
      <rPr>
        <i/>
        <sz val="14"/>
        <color theme="1"/>
        <rFont val="Times New Roman"/>
        <family val="1"/>
      </rPr>
      <t xml:space="preserve">    </t>
    </r>
    <r>
      <rPr>
        <sz val="14"/>
        <color theme="1"/>
        <rFont val="Times New Roman"/>
        <family val="1"/>
      </rPr>
      <t>(</t>
    </r>
    <r>
      <rPr>
        <i/>
        <sz val="18"/>
        <color theme="1"/>
        <rFont val="Symbol"/>
        <family val="1"/>
        <charset val="2"/>
      </rPr>
      <t>y</t>
    </r>
    <r>
      <rPr>
        <i/>
        <sz val="14"/>
        <color theme="1"/>
        <rFont val="Times New Roman"/>
        <family val="1"/>
      </rPr>
      <t>r=1</t>
    </r>
    <r>
      <rPr>
        <sz val="14"/>
        <color theme="1"/>
        <rFont val="Times New Roman"/>
        <family val="1"/>
      </rPr>
      <t>)</t>
    </r>
    <r>
      <rPr>
        <i/>
        <sz val="14"/>
        <color theme="1"/>
        <rFont val="Times New Roman"/>
        <family val="1"/>
      </rPr>
      <t xml:space="preserve"> </t>
    </r>
  </si>
  <si>
    <r>
      <rPr>
        <i/>
        <sz val="12"/>
        <color theme="1"/>
        <rFont val="B Nazanin"/>
        <charset val="178"/>
      </rPr>
      <t>حداقل بعد ستون</t>
    </r>
    <r>
      <rPr>
        <i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(</t>
    </r>
    <r>
      <rPr>
        <i/>
        <sz val="18"/>
        <color theme="1"/>
        <rFont val="Symbol"/>
        <family val="1"/>
        <charset val="2"/>
      </rPr>
      <t>y</t>
    </r>
    <r>
      <rPr>
        <i/>
        <sz val="14"/>
        <color theme="1"/>
        <rFont val="Times New Roman"/>
        <family val="1"/>
      </rPr>
      <t>r=1.6</t>
    </r>
    <r>
      <rPr>
        <sz val="14"/>
        <color theme="1"/>
        <rFont val="Times New Roman"/>
        <family val="1"/>
      </rPr>
      <t xml:space="preserve">)  </t>
    </r>
  </si>
  <si>
    <t>www.hoseinzadeh.net</t>
  </si>
  <si>
    <t>www.t.me/hoseinzadehasl</t>
  </si>
  <si>
    <t>www.t.me/Nezam_hoseinzadehasl</t>
  </si>
  <si>
    <t>www.instagram.com/masoud_hoseinzadeh_asl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</si>
</sst>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4"/>
      <color theme="1"/>
      <name val="Symbol"/>
      <family val="1"/>
      <charset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Symbol"/>
      <family val="1"/>
      <charset val="2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B Zar"/>
      <charset val="178"/>
    </font>
    <font>
      <b/>
      <sz val="14"/>
      <color theme="1"/>
      <name val="Times New Roman"/>
      <family val="1"/>
    </font>
    <font>
      <sz val="14"/>
      <color theme="1"/>
      <name val="B Zar"/>
      <charset val="178"/>
    </font>
    <font>
      <i/>
      <sz val="14"/>
      <color theme="1"/>
      <name val="Times New Roman"/>
      <family val="1"/>
    </font>
    <font>
      <i/>
      <sz val="18"/>
      <color theme="1"/>
      <name val="Times New Roman"/>
      <family val="1"/>
    </font>
    <font>
      <sz val="14"/>
      <color theme="1"/>
      <name val="Times New Roman"/>
      <family val="1"/>
    </font>
    <font>
      <i/>
      <sz val="18"/>
      <color theme="1"/>
      <name val="Symbol"/>
      <family val="1"/>
      <charset val="2"/>
    </font>
    <font>
      <i/>
      <sz val="12"/>
      <color theme="1"/>
      <name val="B Nazanin"/>
      <charset val="178"/>
    </font>
    <font>
      <i/>
      <sz val="14"/>
      <color theme="1"/>
      <name val="Times New Roman"/>
      <family val="1"/>
      <charset val="178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0" fillId="3" borderId="0" xfId="0" applyFill="1"/>
    <xf numFmtId="0" fontId="0" fillId="4" borderId="0" xfId="0" applyFill="1"/>
    <xf numFmtId="0" fontId="0" fillId="0" borderId="0" xfId="0" applyBorder="1"/>
    <xf numFmtId="0" fontId="0" fillId="5" borderId="0" xfId="0" applyFill="1" applyBorder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0" xfId="0" applyFont="1" applyFill="1" applyBorder="1"/>
    <xf numFmtId="0" fontId="4" fillId="0" borderId="0" xfId="0" applyFont="1" applyFill="1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3" xfId="0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/>
    <xf numFmtId="0" fontId="5" fillId="0" borderId="0" xfId="0" applyFont="1" applyFill="1" applyAlignment="1"/>
    <xf numFmtId="0" fontId="0" fillId="2" borderId="12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right"/>
    </xf>
    <xf numFmtId="0" fontId="0" fillId="2" borderId="0" xfId="0" applyFill="1" applyBorder="1"/>
    <xf numFmtId="0" fontId="0" fillId="2" borderId="16" xfId="0" applyFill="1" applyBorder="1"/>
    <xf numFmtId="0" fontId="0" fillId="2" borderId="17" xfId="0" applyFill="1" applyBorder="1" applyAlignment="1">
      <alignment horizontal="right"/>
    </xf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/>
    </xf>
    <xf numFmtId="0" fontId="6" fillId="0" borderId="0" xfId="0" applyFont="1"/>
    <xf numFmtId="0" fontId="1" fillId="0" borderId="22" xfId="0" applyFont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18" fillId="0" borderId="0" xfId="0" applyFont="1" applyAlignment="1"/>
    <xf numFmtId="1" fontId="0" fillId="0" borderId="34" xfId="0" applyNumberForma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13" xfId="0" applyFont="1" applyFill="1" applyBorder="1"/>
    <xf numFmtId="0" fontId="0" fillId="0" borderId="13" xfId="0" applyBorder="1"/>
    <xf numFmtId="0" fontId="4" fillId="0" borderId="42" xfId="0" applyFont="1" applyFill="1" applyBorder="1"/>
    <xf numFmtId="0" fontId="0" fillId="0" borderId="43" xfId="0" applyBorder="1"/>
    <xf numFmtId="2" fontId="0" fillId="5" borderId="4" xfId="0" applyNumberFormat="1" applyFill="1" applyBorder="1" applyAlignment="1">
      <alignment horizont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0" fillId="0" borderId="44" xfId="1" applyFont="1" applyBorder="1" applyAlignment="1">
      <alignment horizontal="center"/>
    </xf>
    <xf numFmtId="0" fontId="20" fillId="0" borderId="45" xfId="1" applyFont="1" applyBorder="1" applyAlignment="1">
      <alignment horizontal="center"/>
    </xf>
    <xf numFmtId="0" fontId="20" fillId="0" borderId="46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648685</xdr:colOff>
      <xdr:row>23</xdr:row>
      <xdr:rowOff>10674</xdr:rowOff>
    </xdr:from>
    <xdr:to>
      <xdr:col>8</xdr:col>
      <xdr:colOff>196248</xdr:colOff>
      <xdr:row>23</xdr:row>
      <xdr:rowOff>559145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120825D-2891-4450-A56B-9E6E7D8C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7298" y="5568512"/>
          <a:ext cx="571500" cy="548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664780</xdr:colOff>
      <xdr:row>22</xdr:row>
      <xdr:rowOff>23483</xdr:rowOff>
    </xdr:from>
    <xdr:to>
      <xdr:col>8</xdr:col>
      <xdr:colOff>174243</xdr:colOff>
      <xdr:row>22</xdr:row>
      <xdr:rowOff>528308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B3601E3-8DBF-4D17-9B37-449D4587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3393" y="5024108"/>
          <a:ext cx="533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659522</xdr:colOff>
      <xdr:row>26</xdr:row>
      <xdr:rowOff>13579</xdr:rowOff>
    </xdr:from>
    <xdr:to>
      <xdr:col>8</xdr:col>
      <xdr:colOff>207085</xdr:colOff>
      <xdr:row>26</xdr:row>
      <xdr:rowOff>560304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44A8950-CB60-4C1B-9EEA-3141DF9E9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2897" y="7219608"/>
          <a:ext cx="573333" cy="54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700911</xdr:colOff>
      <xdr:row>25</xdr:row>
      <xdr:rowOff>12088</xdr:rowOff>
    </xdr:from>
    <xdr:to>
      <xdr:col>8</xdr:col>
      <xdr:colOff>210374</xdr:colOff>
      <xdr:row>25</xdr:row>
      <xdr:rowOff>516913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DB19870-2F31-4D72-B10F-39141000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4286" y="6661271"/>
          <a:ext cx="535233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320187</xdr:colOff>
      <xdr:row>24</xdr:row>
      <xdr:rowOff>24912</xdr:rowOff>
    </xdr:from>
    <xdr:to>
      <xdr:col>7</xdr:col>
      <xdr:colOff>822082</xdr:colOff>
      <xdr:row>24</xdr:row>
      <xdr:rowOff>510735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31E08FC-DB37-4473-82A0-91631BCC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8800" y="6139962"/>
          <a:ext cx="501895" cy="48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245086</xdr:colOff>
      <xdr:row>27</xdr:row>
      <xdr:rowOff>32971</xdr:rowOff>
    </xdr:from>
    <xdr:to>
      <xdr:col>7</xdr:col>
      <xdr:colOff>746981</xdr:colOff>
      <xdr:row>27</xdr:row>
      <xdr:rowOff>518794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D895864-206B-4C69-8F24-B20D14ABD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3699" y="7819659"/>
          <a:ext cx="501895" cy="48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11333</xdr:colOff>
      <xdr:row>24</xdr:row>
      <xdr:rowOff>7554</xdr:rowOff>
    </xdr:from>
    <xdr:to>
      <xdr:col>8</xdr:col>
      <xdr:colOff>533884</xdr:colOff>
      <xdr:row>24</xdr:row>
      <xdr:rowOff>512708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2D0EC8C-CF7D-4C00-88D4-71017E0B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3883" y="6122604"/>
          <a:ext cx="522551" cy="505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39580</xdr:colOff>
      <xdr:row>27</xdr:row>
      <xdr:rowOff>35801</xdr:rowOff>
    </xdr:from>
    <xdr:to>
      <xdr:col>8</xdr:col>
      <xdr:colOff>562131</xdr:colOff>
      <xdr:row>27</xdr:row>
      <xdr:rowOff>540955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5F0C547-7045-4089-B83E-1ED5575FE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2130" y="7822489"/>
          <a:ext cx="522551" cy="505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.me/Nezam_hoseinzadehasl" TargetMode="External"/><Relationship Id="rId2" Type="http://schemas.openxmlformats.org/officeDocument/2006/relationships/hyperlink" Target="http://www.t.me/hoseinzadehasl" TargetMode="External"/><Relationship Id="rId1" Type="http://schemas.openxmlformats.org/officeDocument/2006/relationships/hyperlink" Target="http://www.hoseinzadeh.net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instagram.com/masoud_hoseinzadeh_a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B458A-6A18-4BB5-8FCD-B9F83CE959B2}">
  <dimension ref="A1:N43"/>
  <sheetViews>
    <sheetView tabSelected="1" zoomScale="55" zoomScaleNormal="55" workbookViewId="0">
      <selection activeCell="A19" sqref="A19:A20"/>
    </sheetView>
  </sheetViews>
  <sheetFormatPr defaultRowHeight="14.25" x14ac:dyDescent="0.45"/>
  <cols>
    <col min="1" max="1" width="40" customWidth="1"/>
    <col min="5" max="5" width="15.6640625" customWidth="1"/>
    <col min="6" max="6" width="16.3984375" customWidth="1"/>
    <col min="7" max="7" width="12.9296875" customWidth="1"/>
    <col min="8" max="8" width="14.33203125" customWidth="1"/>
    <col min="9" max="9" width="10.46484375" customWidth="1"/>
    <col min="11" max="11" width="27.59765625" customWidth="1"/>
  </cols>
  <sheetData>
    <row r="1" spans="1:14" ht="14.65" thickBot="1" x14ac:dyDescent="0.5">
      <c r="A1" s="22" t="s">
        <v>6</v>
      </c>
      <c r="B1" s="23">
        <v>25</v>
      </c>
      <c r="C1" s="24" t="s">
        <v>7</v>
      </c>
      <c r="D1" s="56"/>
      <c r="E1" s="56"/>
      <c r="F1" s="91" t="s">
        <v>20</v>
      </c>
      <c r="G1" s="92"/>
      <c r="H1" s="92"/>
      <c r="I1" s="92"/>
      <c r="J1" s="92"/>
      <c r="K1" s="99" t="s">
        <v>21</v>
      </c>
      <c r="L1" s="100"/>
      <c r="M1" s="100"/>
      <c r="N1" s="101"/>
    </row>
    <row r="2" spans="1:14" x14ac:dyDescent="0.45">
      <c r="A2" s="25" t="s">
        <v>4</v>
      </c>
      <c r="B2" s="26">
        <v>400</v>
      </c>
      <c r="C2" s="27" t="s">
        <v>5</v>
      </c>
      <c r="D2" s="57"/>
      <c r="E2" s="56"/>
      <c r="F2" s="102" t="s">
        <v>0</v>
      </c>
      <c r="G2" s="103"/>
      <c r="H2" s="8">
        <f>ROUND(15*B3/B11,0)</f>
        <v>3</v>
      </c>
      <c r="I2" s="3"/>
      <c r="J2" s="3"/>
      <c r="K2" s="63" t="s">
        <v>0</v>
      </c>
      <c r="L2" s="61">
        <f>ROUNDDOWN(8*B3/B11,0)</f>
        <v>1</v>
      </c>
      <c r="M2" s="62"/>
      <c r="N2" s="64"/>
    </row>
    <row r="3" spans="1:14" x14ac:dyDescent="0.45">
      <c r="A3" s="25" t="s">
        <v>28</v>
      </c>
      <c r="B3" s="26">
        <v>20</v>
      </c>
      <c r="C3" s="27" t="s">
        <v>2</v>
      </c>
      <c r="D3" s="93" t="s">
        <v>32</v>
      </c>
      <c r="E3" s="94"/>
      <c r="F3" s="85" t="s">
        <v>23</v>
      </c>
      <c r="G3" s="86"/>
      <c r="H3" s="19" t="str">
        <f>ROUNDDOWN(15*B3/B11,0)&amp;"~"&amp;ROUNDDOWN(15*B3/B11,0)+1</f>
        <v>3~4</v>
      </c>
      <c r="I3" s="3"/>
      <c r="J3" s="3"/>
      <c r="K3" s="11" t="s">
        <v>23</v>
      </c>
      <c r="L3" s="19" t="str">
        <f>ROUNDDOWN(8*B3/B11,0)&amp;"~"&amp;ROUNDDOWN(8*B3/B11,0)+1</f>
        <v>1~2</v>
      </c>
      <c r="M3" s="3"/>
      <c r="N3" s="9"/>
    </row>
    <row r="4" spans="1:14" x14ac:dyDescent="0.45">
      <c r="A4" s="25" t="s">
        <v>29</v>
      </c>
      <c r="B4" s="26">
        <v>6</v>
      </c>
      <c r="C4" s="27"/>
      <c r="D4" s="56"/>
      <c r="E4" s="56"/>
      <c r="F4" s="85" t="s">
        <v>8</v>
      </c>
      <c r="G4" s="86"/>
      <c r="H4" s="18">
        <f>IF(B7="تکی",(B10-2*40-2*B9-B3)/(B4+B6-1),(B10-2*40-2*B9-B3)/(MAX(B4,B6)-1))</f>
        <v>76</v>
      </c>
      <c r="I4" s="3" t="s">
        <v>2</v>
      </c>
      <c r="J4" s="3"/>
      <c r="K4" s="10" t="s">
        <v>8</v>
      </c>
      <c r="L4" s="3">
        <f>IF(B7="تکی",(B10-2*40-2*B9-B3)/(B4+B6-1),(B10-2*40-2*B9-B3)/(MAX(B4,B6)-1))</f>
        <v>76</v>
      </c>
      <c r="M4" s="3" t="str">
        <f>IF(OR(L4/B8&lt;3,B7="جفت"),"NG","OK")</f>
        <v>OK</v>
      </c>
      <c r="N4" s="9"/>
    </row>
    <row r="5" spans="1:14" ht="15" customHeight="1" x14ac:dyDescent="0.45">
      <c r="A5" s="25" t="s">
        <v>30</v>
      </c>
      <c r="B5" s="26">
        <v>20</v>
      </c>
      <c r="C5" s="27" t="s">
        <v>2</v>
      </c>
      <c r="D5" s="56"/>
      <c r="E5" s="56"/>
      <c r="F5" s="83" t="s">
        <v>10</v>
      </c>
      <c r="G5" s="84"/>
      <c r="H5" s="3">
        <f>6*B8</f>
        <v>120</v>
      </c>
      <c r="I5" s="31">
        <f>H5/H4</f>
        <v>1.5789473684210527</v>
      </c>
      <c r="J5" s="3" t="str">
        <f>IF(H4&lt;H5,"NG","OK")</f>
        <v>NG</v>
      </c>
      <c r="K5" s="10" t="s">
        <v>10</v>
      </c>
      <c r="L5" s="3">
        <f>6*B8</f>
        <v>120</v>
      </c>
      <c r="M5" s="3">
        <f>L5/L4</f>
        <v>1.5789473684210527</v>
      </c>
      <c r="N5" s="9" t="str">
        <f>IF(L4&lt;L5,"NG","OK")</f>
        <v>NG</v>
      </c>
    </row>
    <row r="6" spans="1:14" x14ac:dyDescent="0.45">
      <c r="A6" s="25" t="s">
        <v>31</v>
      </c>
      <c r="B6" s="26">
        <v>0</v>
      </c>
      <c r="C6" s="27"/>
      <c r="D6" s="56"/>
      <c r="E6" s="56"/>
      <c r="F6" s="85" t="s">
        <v>11</v>
      </c>
      <c r="G6" s="86"/>
      <c r="H6" s="3">
        <f>IF(H2&lt;2,0,H2*B12*PI()*B13^2/4)</f>
        <v>706.85834705770344</v>
      </c>
      <c r="I6" s="3"/>
      <c r="J6" s="3"/>
      <c r="K6" s="11" t="s">
        <v>22</v>
      </c>
      <c r="L6" s="3">
        <f>L2*B12*PI()*B13^2/4</f>
        <v>235.61944901923448</v>
      </c>
      <c r="M6" s="3"/>
      <c r="N6" s="9"/>
    </row>
    <row r="7" spans="1:14" x14ac:dyDescent="0.45">
      <c r="A7" s="28" t="s">
        <v>34</v>
      </c>
      <c r="B7" s="29" t="s">
        <v>39</v>
      </c>
      <c r="C7" s="30"/>
      <c r="D7" s="57"/>
      <c r="E7" s="56"/>
      <c r="F7" s="85" t="s">
        <v>12</v>
      </c>
      <c r="G7" s="86"/>
      <c r="H7" s="3">
        <f>(B4*PI()*B3^2/4+B6*PI()*B5^2/4)*0.4</f>
        <v>753.9822368615504</v>
      </c>
      <c r="I7" s="31">
        <f>IF(H6&gt;0,H7/H6,0)</f>
        <v>1.0666666666666669</v>
      </c>
      <c r="J7" s="3" t="str">
        <f>IF(H6&lt;H7,"NG","OK")</f>
        <v>NG</v>
      </c>
      <c r="K7" s="11" t="s">
        <v>24</v>
      </c>
      <c r="L7" s="3">
        <f>(B4*PI()*B3^2/4+B6*PI()*B5^2/4)*0.3</f>
        <v>565.48667764616278</v>
      </c>
      <c r="M7" s="3">
        <f>L7/L6</f>
        <v>2.4</v>
      </c>
      <c r="N7" s="9" t="str">
        <f>IF(L6&lt;L7,"NG","OK")</f>
        <v>NG</v>
      </c>
    </row>
    <row r="8" spans="1:14" ht="18" x14ac:dyDescent="0.5">
      <c r="A8" s="20" t="s">
        <v>33</v>
      </c>
      <c r="B8" s="21">
        <f>IF(B7="جفت", 2^0.5*B3,B3)</f>
        <v>20</v>
      </c>
      <c r="D8" s="56"/>
      <c r="E8" s="56"/>
      <c r="F8" s="95" t="s">
        <v>36</v>
      </c>
      <c r="G8" s="96"/>
      <c r="H8" s="3">
        <f>IF(AND(J5="NG",J7="NG"),1.6,1)</f>
        <v>1.6</v>
      </c>
      <c r="I8" s="3"/>
      <c r="J8" s="3"/>
      <c r="K8" s="12" t="s">
        <v>25</v>
      </c>
      <c r="L8" s="3">
        <f>IF(AND(N5="NG",N7="NG"),1.6,1)</f>
        <v>1.6</v>
      </c>
      <c r="M8" s="3"/>
      <c r="N8" s="9"/>
    </row>
    <row r="9" spans="1:14" ht="18" x14ac:dyDescent="0.5">
      <c r="A9" s="2" t="s">
        <v>9</v>
      </c>
      <c r="B9" s="2">
        <v>10</v>
      </c>
      <c r="C9" s="2" t="s">
        <v>2</v>
      </c>
      <c r="D9" s="58"/>
      <c r="E9" s="56"/>
      <c r="F9" s="95" t="s">
        <v>37</v>
      </c>
      <c r="G9" s="96"/>
      <c r="H9" s="3">
        <v>0.75</v>
      </c>
      <c r="I9" s="3"/>
      <c r="J9" s="3"/>
      <c r="K9" s="12" t="s">
        <v>13</v>
      </c>
      <c r="L9" s="3">
        <v>1</v>
      </c>
      <c r="M9" s="3"/>
      <c r="N9" s="9"/>
    </row>
    <row r="10" spans="1:14" ht="18" x14ac:dyDescent="0.5">
      <c r="A10" s="2" t="s">
        <v>3</v>
      </c>
      <c r="B10" s="2">
        <v>500</v>
      </c>
      <c r="C10" s="2" t="s">
        <v>2</v>
      </c>
      <c r="D10" s="56"/>
      <c r="E10" s="56"/>
      <c r="F10" s="95" t="s">
        <v>13</v>
      </c>
      <c r="G10" s="96"/>
      <c r="H10" s="3">
        <v>1</v>
      </c>
      <c r="I10" s="3"/>
      <c r="J10" s="3"/>
      <c r="K10" s="12" t="s">
        <v>14</v>
      </c>
      <c r="L10" s="3">
        <v>1</v>
      </c>
      <c r="M10" s="3"/>
      <c r="N10" s="9"/>
    </row>
    <row r="11" spans="1:14" ht="18" x14ac:dyDescent="0.5">
      <c r="A11" s="6" t="s">
        <v>26</v>
      </c>
      <c r="B11" s="5">
        <v>100</v>
      </c>
      <c r="C11" s="7" t="s">
        <v>2</v>
      </c>
      <c r="D11" s="56"/>
      <c r="E11" s="56"/>
      <c r="F11" s="95" t="s">
        <v>14</v>
      </c>
      <c r="G11" s="96"/>
      <c r="H11" s="3">
        <v>1</v>
      </c>
      <c r="I11" s="3"/>
      <c r="J11" s="3"/>
      <c r="K11" s="12" t="s">
        <v>15</v>
      </c>
      <c r="L11" s="3">
        <f>IF(B1&lt;42,B1/105+0.6,1)</f>
        <v>0.838095238095238</v>
      </c>
      <c r="M11" s="3"/>
      <c r="N11" s="9"/>
    </row>
    <row r="12" spans="1:14" ht="18" x14ac:dyDescent="0.5">
      <c r="A12" s="5" t="s">
        <v>1</v>
      </c>
      <c r="B12" s="5">
        <v>3</v>
      </c>
      <c r="C12" s="5"/>
      <c r="D12" s="56"/>
      <c r="E12" s="56"/>
      <c r="F12" s="95" t="s">
        <v>15</v>
      </c>
      <c r="G12" s="96"/>
      <c r="H12" s="3">
        <f>IF(B1&lt;42,B1/105+0.6,1)</f>
        <v>0.838095238095238</v>
      </c>
      <c r="I12" s="3"/>
      <c r="J12" s="3"/>
      <c r="K12" s="10" t="s">
        <v>17</v>
      </c>
      <c r="L12" s="3">
        <v>1</v>
      </c>
      <c r="M12" s="3"/>
      <c r="N12" s="9"/>
    </row>
    <row r="13" spans="1:14" x14ac:dyDescent="0.45">
      <c r="A13" s="1" t="s">
        <v>27</v>
      </c>
      <c r="B13" s="1">
        <v>10</v>
      </c>
      <c r="C13" s="1" t="s">
        <v>2</v>
      </c>
      <c r="D13" s="56"/>
      <c r="E13" s="56"/>
      <c r="F13" s="83" t="s">
        <v>17</v>
      </c>
      <c r="G13" s="84"/>
      <c r="H13" s="3">
        <v>1</v>
      </c>
      <c r="I13" s="3"/>
      <c r="J13" s="3"/>
      <c r="K13" s="13" t="s">
        <v>16</v>
      </c>
      <c r="L13" s="52">
        <f>IF(M4="OK",(B2*L9*L8*L10*L11)/31/B1^0.5*B3^1.5,"C. to C. distance is not acceptable")</f>
        <v>309.5185216412612</v>
      </c>
      <c r="M13" s="52"/>
      <c r="N13" s="65"/>
    </row>
    <row r="14" spans="1:14" ht="14.65" thickBot="1" x14ac:dyDescent="0.5">
      <c r="E14" s="56"/>
      <c r="F14" s="83" t="s">
        <v>16</v>
      </c>
      <c r="G14" s="84"/>
      <c r="H14" s="3">
        <f>(B2*H10*H8*H11*H12)/23/B1^0.5*B3^1.5</f>
        <v>417.17713786430852</v>
      </c>
      <c r="I14" s="3" t="s">
        <v>2</v>
      </c>
      <c r="J14" s="3"/>
      <c r="K14" s="14" t="s">
        <v>19</v>
      </c>
      <c r="L14" s="97">
        <f>IF(M4="OK",L13+40+B13,"C. to C. distance is not acceptable")</f>
        <v>359.5185216412612</v>
      </c>
      <c r="M14" s="97"/>
      <c r="N14" s="98"/>
    </row>
    <row r="15" spans="1:14" ht="14.65" thickTop="1" x14ac:dyDescent="0.45">
      <c r="A15" s="104" t="s">
        <v>64</v>
      </c>
      <c r="E15" s="56"/>
      <c r="F15" s="83" t="s">
        <v>18</v>
      </c>
      <c r="G15" s="84"/>
      <c r="H15" s="3">
        <f>B2*B3/5.4/H13/B1^0.5</f>
        <v>296.29629629629625</v>
      </c>
      <c r="I15" s="3" t="s">
        <v>2</v>
      </c>
      <c r="J15" s="9"/>
      <c r="K15" s="56"/>
    </row>
    <row r="16" spans="1:14" x14ac:dyDescent="0.45">
      <c r="A16" s="105"/>
      <c r="E16" s="56"/>
      <c r="F16" s="85" t="s">
        <v>35</v>
      </c>
      <c r="G16" s="86"/>
      <c r="H16" s="3">
        <f>MAX(200,H9*0.24*B2/B1^0.5*B3,0.043*B2*H9*B3)</f>
        <v>288</v>
      </c>
      <c r="I16" s="3"/>
      <c r="J16" s="9"/>
      <c r="K16" s="56"/>
    </row>
    <row r="17" spans="1:14" x14ac:dyDescent="0.45">
      <c r="A17" s="105" t="s">
        <v>65</v>
      </c>
      <c r="E17" s="56"/>
      <c r="F17" s="87" t="s">
        <v>38</v>
      </c>
      <c r="G17" s="88"/>
      <c r="H17" s="4">
        <f>MAX(H15,H14,H16)</f>
        <v>417.17713786430852</v>
      </c>
      <c r="I17" s="3"/>
      <c r="J17" s="9"/>
      <c r="K17" s="56"/>
    </row>
    <row r="18" spans="1:14" ht="14.65" thickBot="1" x14ac:dyDescent="0.5">
      <c r="A18" s="105"/>
      <c r="E18" s="56"/>
      <c r="F18" s="89" t="s">
        <v>19</v>
      </c>
      <c r="G18" s="90"/>
      <c r="H18" s="15">
        <f>H17+40+B13</f>
        <v>467.17713786430852</v>
      </c>
      <c r="I18" s="16"/>
      <c r="J18" s="17"/>
      <c r="K18" s="56"/>
    </row>
    <row r="19" spans="1:14" ht="14.65" thickBot="1" x14ac:dyDescent="0.5">
      <c r="A19" s="105" t="s">
        <v>66</v>
      </c>
      <c r="E19" s="56"/>
      <c r="F19" s="56"/>
      <c r="G19" s="56"/>
      <c r="H19" s="56"/>
      <c r="I19" s="56"/>
      <c r="J19" s="56"/>
      <c r="K19" s="56"/>
    </row>
    <row r="20" spans="1:14" ht="15" customHeight="1" thickTop="1" x14ac:dyDescent="0.45">
      <c r="A20" s="105"/>
      <c r="E20" s="66" t="s">
        <v>44</v>
      </c>
      <c r="F20" s="67"/>
      <c r="G20" s="70" t="s">
        <v>45</v>
      </c>
      <c r="H20" s="71"/>
      <c r="I20" s="72"/>
    </row>
    <row r="21" spans="1:14" ht="14.65" thickBot="1" x14ac:dyDescent="0.5">
      <c r="A21" s="105" t="s">
        <v>67</v>
      </c>
      <c r="E21" s="68"/>
      <c r="F21" s="69"/>
      <c r="G21" s="73"/>
      <c r="H21" s="74"/>
      <c r="I21" s="75"/>
    </row>
    <row r="22" spans="1:14" ht="15" thickTop="1" thickBot="1" x14ac:dyDescent="0.5">
      <c r="A22" s="106"/>
      <c r="E22" s="53" t="s">
        <v>42</v>
      </c>
      <c r="F22" s="60" t="s">
        <v>43</v>
      </c>
      <c r="H22" s="78"/>
      <c r="I22" s="79"/>
    </row>
    <row r="23" spans="1:14" ht="46.05" customHeight="1" thickTop="1" thickBot="1" x14ac:dyDescent="0.5">
      <c r="D23" s="32"/>
      <c r="E23" s="43" t="str">
        <f t="shared" ref="E23:E28" si="0">ROUND(ROUND(15*22/$M23,0)*PI()*$L23^2/4*$N23/0.4/100,0)&amp;"   cm^2"</f>
        <v>18   cm^2</v>
      </c>
      <c r="F23" s="59" t="str">
        <f t="shared" ref="F23:F28" si="1">ROUND(ROUND(15*25/$M23,0)*PI()*$L23^2/4*$N23/0.4/100,0)&amp;"   cm^2"</f>
        <v>24   cm^2</v>
      </c>
      <c r="G23" s="53" t="s">
        <v>40</v>
      </c>
      <c r="H23" s="76"/>
      <c r="I23" s="77"/>
      <c r="L23" s="55">
        <v>10</v>
      </c>
      <c r="M23" s="55">
        <v>100</v>
      </c>
      <c r="N23" s="55">
        <v>3</v>
      </c>
    </row>
    <row r="24" spans="1:14" ht="46.05" customHeight="1" thickTop="1" thickBot="1" x14ac:dyDescent="0.5">
      <c r="D24" s="32"/>
      <c r="E24" s="43" t="str">
        <f t="shared" si="0"/>
        <v>20   cm^2</v>
      </c>
      <c r="F24" s="54" t="str">
        <f t="shared" si="1"/>
        <v>27   cm^2</v>
      </c>
      <c r="G24" s="53" t="s">
        <v>40</v>
      </c>
      <c r="H24" s="76"/>
      <c r="I24" s="77"/>
      <c r="L24" s="55">
        <v>10</v>
      </c>
      <c r="M24" s="55">
        <v>100</v>
      </c>
      <c r="N24" s="55">
        <v>3.4</v>
      </c>
    </row>
    <row r="25" spans="1:14" ht="46.05" customHeight="1" thickTop="1" thickBot="1" x14ac:dyDescent="0.5">
      <c r="D25" s="32"/>
      <c r="E25" s="43" t="str">
        <f t="shared" si="0"/>
        <v>24   cm^2</v>
      </c>
      <c r="F25" s="54" t="str">
        <f t="shared" si="1"/>
        <v>31   cm^2</v>
      </c>
      <c r="G25" s="53" t="s">
        <v>40</v>
      </c>
      <c r="H25" s="76"/>
      <c r="I25" s="77"/>
      <c r="L25" s="55">
        <v>10</v>
      </c>
      <c r="M25" s="55">
        <v>100</v>
      </c>
      <c r="N25" s="55">
        <v>4</v>
      </c>
    </row>
    <row r="26" spans="1:14" ht="46.05" customHeight="1" thickTop="1" thickBot="1" x14ac:dyDescent="0.5">
      <c r="D26" s="32"/>
      <c r="E26" s="43" t="str">
        <f t="shared" si="0"/>
        <v>25   cm^2</v>
      </c>
      <c r="F26" s="54" t="str">
        <f t="shared" si="1"/>
        <v>34   cm^2</v>
      </c>
      <c r="G26" s="53" t="s">
        <v>41</v>
      </c>
      <c r="H26" s="76"/>
      <c r="I26" s="77"/>
      <c r="L26" s="55">
        <v>12</v>
      </c>
      <c r="M26" s="55">
        <v>100</v>
      </c>
      <c r="N26" s="55">
        <v>3</v>
      </c>
    </row>
    <row r="27" spans="1:14" ht="46.05" customHeight="1" thickTop="1" thickBot="1" x14ac:dyDescent="0.5">
      <c r="D27" s="32"/>
      <c r="E27" s="43" t="str">
        <f t="shared" si="0"/>
        <v>29   cm^2</v>
      </c>
      <c r="F27" s="54" t="str">
        <f t="shared" si="1"/>
        <v>38   cm^2</v>
      </c>
      <c r="G27" s="53" t="s">
        <v>41</v>
      </c>
      <c r="H27" s="76"/>
      <c r="I27" s="77"/>
      <c r="L27" s="55">
        <v>12</v>
      </c>
      <c r="M27" s="55">
        <v>100</v>
      </c>
      <c r="N27" s="55">
        <v>3.4</v>
      </c>
    </row>
    <row r="28" spans="1:14" ht="46.05" customHeight="1" thickTop="1" thickBot="1" x14ac:dyDescent="0.5">
      <c r="D28" s="32"/>
      <c r="E28" s="43" t="str">
        <f t="shared" si="0"/>
        <v>34   cm^2</v>
      </c>
      <c r="F28" s="54" t="str">
        <f t="shared" si="1"/>
        <v>45   cm^2</v>
      </c>
      <c r="G28" s="53" t="s">
        <v>41</v>
      </c>
      <c r="H28" s="76"/>
      <c r="I28" s="77"/>
      <c r="L28" s="55">
        <v>12</v>
      </c>
      <c r="M28" s="55">
        <v>100</v>
      </c>
      <c r="N28" s="55">
        <v>4</v>
      </c>
    </row>
    <row r="29" spans="1:14" ht="15" thickTop="1" thickBot="1" x14ac:dyDescent="0.5"/>
    <row r="30" spans="1:14" ht="23.65" thickBot="1" x14ac:dyDescent="1.2">
      <c r="E30" s="80" t="s">
        <v>46</v>
      </c>
      <c r="F30" s="81"/>
      <c r="G30" s="81"/>
      <c r="H30" s="81"/>
      <c r="I30" s="82"/>
    </row>
    <row r="31" spans="1:14" ht="79.150000000000006" thickBot="1" x14ac:dyDescent="0.5">
      <c r="E31" s="42" t="s">
        <v>47</v>
      </c>
      <c r="F31" s="45" t="s">
        <v>60</v>
      </c>
      <c r="G31" s="44" t="s">
        <v>62</v>
      </c>
      <c r="H31" s="45" t="s">
        <v>61</v>
      </c>
      <c r="I31" s="44" t="s">
        <v>63</v>
      </c>
    </row>
    <row r="32" spans="1:14" x14ac:dyDescent="0.45">
      <c r="E32" s="40" t="s">
        <v>2</v>
      </c>
      <c r="F32" s="41" t="s">
        <v>48</v>
      </c>
      <c r="G32" s="46" t="s">
        <v>48</v>
      </c>
      <c r="H32" s="41" t="s">
        <v>48</v>
      </c>
      <c r="I32" s="49" t="s">
        <v>48</v>
      </c>
    </row>
    <row r="33" spans="5:11" ht="14.65" x14ac:dyDescent="0.45">
      <c r="E33" s="35" t="s">
        <v>49</v>
      </c>
      <c r="F33" s="33">
        <f t="shared" ref="F33:F43" si="2">ROUNDUP(MAX(400*1*1*1*0.838/23/5*K33^1.5,400*K33/5.4/5)/50,0)*5</f>
        <v>15</v>
      </c>
      <c r="G33" s="47">
        <f t="shared" ref="G33:G43" si="3">MAX(ROUNDUP((MAX(400*1*1*1*0.838/23/5*K33^1.5,400*K33/5.4/5)+50)/50,0)*5,25)</f>
        <v>25</v>
      </c>
      <c r="H33" s="33">
        <f t="shared" ref="H33:H43" si="4">ROUNDUP(MAX(400*1*1*1.6*0.838/23/5*K33^1.5,400*K33/5.4/5)/50,0)*5</f>
        <v>15</v>
      </c>
      <c r="I33" s="50">
        <f t="shared" ref="I33:I43" si="5">MAX(ROUNDUP((MAX(400*1*1*1.6*0.838/23/5*K33^1.5,400*K33/5.4/5)+50)/50,0)*5,25)</f>
        <v>25</v>
      </c>
      <c r="K33" s="34">
        <v>8</v>
      </c>
    </row>
    <row r="34" spans="5:11" ht="14.65" x14ac:dyDescent="0.45">
      <c r="E34" s="35" t="s">
        <v>50</v>
      </c>
      <c r="F34" s="33">
        <f t="shared" si="2"/>
        <v>15</v>
      </c>
      <c r="G34" s="47">
        <f t="shared" si="3"/>
        <v>25</v>
      </c>
      <c r="H34" s="33">
        <f t="shared" si="4"/>
        <v>15</v>
      </c>
      <c r="I34" s="50">
        <f t="shared" si="5"/>
        <v>25</v>
      </c>
      <c r="K34" s="34">
        <v>10</v>
      </c>
    </row>
    <row r="35" spans="5:11" ht="14.65" x14ac:dyDescent="0.45">
      <c r="E35" s="35" t="s">
        <v>51</v>
      </c>
      <c r="F35" s="33">
        <f t="shared" si="2"/>
        <v>20</v>
      </c>
      <c r="G35" s="47">
        <f t="shared" si="3"/>
        <v>25</v>
      </c>
      <c r="H35" s="33">
        <f t="shared" si="4"/>
        <v>20</v>
      </c>
      <c r="I35" s="50">
        <f t="shared" si="5"/>
        <v>25</v>
      </c>
      <c r="K35" s="34">
        <v>12</v>
      </c>
    </row>
    <row r="36" spans="5:11" ht="14.65" x14ac:dyDescent="0.45">
      <c r="E36" s="35" t="s">
        <v>52</v>
      </c>
      <c r="F36" s="33">
        <f t="shared" si="2"/>
        <v>25</v>
      </c>
      <c r="G36" s="47">
        <f t="shared" si="3"/>
        <v>30</v>
      </c>
      <c r="H36" s="33">
        <f t="shared" si="4"/>
        <v>25</v>
      </c>
      <c r="I36" s="50">
        <f t="shared" si="5"/>
        <v>30</v>
      </c>
      <c r="K36" s="34">
        <v>14</v>
      </c>
    </row>
    <row r="37" spans="5:11" ht="14.65" x14ac:dyDescent="0.45">
      <c r="E37" s="35" t="s">
        <v>53</v>
      </c>
      <c r="F37" s="33">
        <f t="shared" si="2"/>
        <v>25</v>
      </c>
      <c r="G37" s="47">
        <f t="shared" si="3"/>
        <v>30</v>
      </c>
      <c r="H37" s="33">
        <f t="shared" si="4"/>
        <v>30</v>
      </c>
      <c r="I37" s="50">
        <f t="shared" si="5"/>
        <v>35</v>
      </c>
      <c r="K37" s="34">
        <v>16</v>
      </c>
    </row>
    <row r="38" spans="5:11" ht="14.65" x14ac:dyDescent="0.45">
      <c r="E38" s="36" t="s">
        <v>54</v>
      </c>
      <c r="F38" s="37">
        <f t="shared" si="2"/>
        <v>30</v>
      </c>
      <c r="G38" s="47">
        <f t="shared" si="3"/>
        <v>35</v>
      </c>
      <c r="H38" s="37">
        <f t="shared" si="4"/>
        <v>40</v>
      </c>
      <c r="I38" s="50">
        <f t="shared" si="5"/>
        <v>45</v>
      </c>
      <c r="K38" s="34">
        <v>18</v>
      </c>
    </row>
    <row r="39" spans="5:11" ht="14.65" x14ac:dyDescent="0.45">
      <c r="E39" s="36" t="s">
        <v>55</v>
      </c>
      <c r="F39" s="37">
        <f t="shared" si="2"/>
        <v>30</v>
      </c>
      <c r="G39" s="47">
        <f t="shared" si="3"/>
        <v>35</v>
      </c>
      <c r="H39" s="37">
        <f t="shared" si="4"/>
        <v>45</v>
      </c>
      <c r="I39" s="50">
        <f t="shared" si="5"/>
        <v>50</v>
      </c>
      <c r="K39" s="34">
        <v>20</v>
      </c>
    </row>
    <row r="40" spans="5:11" ht="14.65" x14ac:dyDescent="0.45">
      <c r="E40" s="36" t="s">
        <v>56</v>
      </c>
      <c r="F40" s="37">
        <f t="shared" si="2"/>
        <v>35</v>
      </c>
      <c r="G40" s="47">
        <f t="shared" si="3"/>
        <v>40</v>
      </c>
      <c r="H40" s="37">
        <f t="shared" si="4"/>
        <v>50</v>
      </c>
      <c r="I40" s="50">
        <f t="shared" si="5"/>
        <v>55</v>
      </c>
      <c r="K40" s="34">
        <v>22</v>
      </c>
    </row>
    <row r="41" spans="5:11" ht="14.65" x14ac:dyDescent="0.45">
      <c r="E41" s="36" t="s">
        <v>57</v>
      </c>
      <c r="F41" s="37">
        <f t="shared" si="2"/>
        <v>40</v>
      </c>
      <c r="G41" s="47">
        <f t="shared" si="3"/>
        <v>45</v>
      </c>
      <c r="H41" s="37">
        <f t="shared" si="4"/>
        <v>60</v>
      </c>
      <c r="I41" s="50">
        <f t="shared" si="5"/>
        <v>65</v>
      </c>
      <c r="K41" s="34">
        <v>25</v>
      </c>
    </row>
    <row r="42" spans="5:11" ht="14.65" x14ac:dyDescent="0.45">
      <c r="E42" s="35" t="s">
        <v>58</v>
      </c>
      <c r="F42" s="33">
        <f t="shared" si="2"/>
        <v>45</v>
      </c>
      <c r="G42" s="47">
        <f t="shared" si="3"/>
        <v>50</v>
      </c>
      <c r="H42" s="33">
        <f t="shared" si="4"/>
        <v>70</v>
      </c>
      <c r="I42" s="50">
        <f t="shared" si="5"/>
        <v>75</v>
      </c>
      <c r="K42" s="34">
        <v>28</v>
      </c>
    </row>
    <row r="43" spans="5:11" ht="15" thickBot="1" x14ac:dyDescent="0.5">
      <c r="E43" s="38" t="s">
        <v>59</v>
      </c>
      <c r="F43" s="39">
        <f t="shared" si="2"/>
        <v>55</v>
      </c>
      <c r="G43" s="48">
        <f t="shared" si="3"/>
        <v>60</v>
      </c>
      <c r="H43" s="39">
        <f t="shared" si="4"/>
        <v>85</v>
      </c>
      <c r="I43" s="51">
        <f t="shared" si="5"/>
        <v>90</v>
      </c>
      <c r="K43" s="34">
        <v>32</v>
      </c>
    </row>
  </sheetData>
  <dataConsolidate/>
  <mergeCells count="35">
    <mergeCell ref="A15:A16"/>
    <mergeCell ref="A17:A18"/>
    <mergeCell ref="A19:A20"/>
    <mergeCell ref="A21:A22"/>
    <mergeCell ref="L14:N14"/>
    <mergeCell ref="K1:N1"/>
    <mergeCell ref="F2:G2"/>
    <mergeCell ref="F4:G4"/>
    <mergeCell ref="F11:G11"/>
    <mergeCell ref="F12:G12"/>
    <mergeCell ref="F13:G13"/>
    <mergeCell ref="F14:G14"/>
    <mergeCell ref="D3:E3"/>
    <mergeCell ref="F3:G3"/>
    <mergeCell ref="F5:G5"/>
    <mergeCell ref="F6:G6"/>
    <mergeCell ref="F7:G7"/>
    <mergeCell ref="F15:G15"/>
    <mergeCell ref="F16:G16"/>
    <mergeCell ref="F17:G17"/>
    <mergeCell ref="F18:G18"/>
    <mergeCell ref="F1:J1"/>
    <mergeCell ref="F8:G8"/>
    <mergeCell ref="F9:G9"/>
    <mergeCell ref="F10:G10"/>
    <mergeCell ref="H26:I26"/>
    <mergeCell ref="H27:I27"/>
    <mergeCell ref="H28:I28"/>
    <mergeCell ref="H22:I22"/>
    <mergeCell ref="E30:I30"/>
    <mergeCell ref="E20:F21"/>
    <mergeCell ref="G20:I21"/>
    <mergeCell ref="H23:I23"/>
    <mergeCell ref="H24:I24"/>
    <mergeCell ref="H25:I25"/>
  </mergeCells>
  <dataValidations disablePrompts="1" count="1">
    <dataValidation type="list" allowBlank="1" showInputMessage="1" showErrorMessage="1" sqref="B7" xr:uid="{7F631BD8-1B3A-4535-8FA7-4A1641F9B2E9}">
      <formula1>"تکی,جفت"</formula1>
    </dataValidation>
  </dataValidations>
  <hyperlinks>
    <hyperlink ref="A15" r:id="rId1" xr:uid="{9E8560A5-EC4E-463A-A715-FBC29EEE361B}"/>
    <hyperlink ref="A17" r:id="rId2" xr:uid="{43674998-EB35-4160-93AC-FF70ABE7747A}"/>
    <hyperlink ref="A19" r:id="rId3" xr:uid="{61735066-DFDF-46DD-8C98-21EE76AF3A7E}"/>
    <hyperlink ref="A21" r:id="rId4" xr:uid="{5ABCCED9-6067-4CA3-BB94-27ED85DACC3D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MASOUD</dc:creator>
  <cp:lastModifiedBy>MASOUD</cp:lastModifiedBy>
  <dcterms:created xsi:type="dcterms:W3CDTF">2020-10-28T11:00:40Z</dcterms:created>
  <dcterms:modified xsi:type="dcterms:W3CDTF">2021-01-03T21:09:53Z</dcterms:modified>
</cp:coreProperties>
</file>