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defaultThemeVersion="124226"/>
  <workbookProtection lockWindows="1"/>
  <bookViews>
    <workbookView xWindow="120" yWindow="60" windowWidth="16275" windowHeight="7995"/>
  </bookViews>
  <sheets>
    <sheet name="Sheet1" sheetId="1" r:id="rId1"/>
    <sheet name="jadavel" sheetId="2" r:id="rId2"/>
  </sheets>
  <definedNames>
    <definedName name="Fnv">Sheet1!$D$3</definedName>
    <definedName name="Ubs">jadavel!$C$25:$C$26</definedName>
  </definedNames>
  <calcPr calcId="125725"/>
</workbook>
</file>

<file path=xl/calcChain.xml><?xml version="1.0" encoding="utf-8"?>
<calcChain xmlns="http://schemas.openxmlformats.org/spreadsheetml/2006/main">
  <c r="B9" i="2"/>
  <c r="Y17" i="1" l="1"/>
  <c r="X17"/>
  <c r="W17"/>
  <c r="V17"/>
  <c r="U17"/>
  <c r="T17"/>
  <c r="S17"/>
  <c r="Y16"/>
  <c r="X16"/>
  <c r="W16"/>
  <c r="V16"/>
  <c r="U16"/>
  <c r="T16"/>
  <c r="S16"/>
  <c r="R16"/>
  <c r="R17"/>
  <c r="P17"/>
  <c r="Q16"/>
  <c r="Q17"/>
  <c r="P16"/>
  <c r="Y29" l="1"/>
  <c r="Q29"/>
  <c r="I29"/>
  <c r="A29"/>
  <c r="Y23"/>
  <c r="I23"/>
  <c r="N15" l="1"/>
  <c r="Q34" l="1"/>
  <c r="N34"/>
  <c r="P34"/>
  <c r="O34"/>
  <c r="L34"/>
  <c r="AA29"/>
  <c r="Z29"/>
  <c r="S29"/>
  <c r="R29"/>
  <c r="K29"/>
  <c r="J29"/>
  <c r="C29"/>
  <c r="B29"/>
  <c r="Q23"/>
  <c r="A23"/>
  <c r="L15"/>
  <c r="M34" s="1"/>
  <c r="K23" l="1"/>
  <c r="R23"/>
  <c r="B23"/>
  <c r="J23"/>
  <c r="S23"/>
  <c r="AA23"/>
  <c r="C23"/>
  <c r="Z23"/>
  <c r="B8" i="2"/>
  <c r="B7"/>
  <c r="B6"/>
  <c r="B5"/>
  <c r="D34" i="1" l="1"/>
  <c r="D15" l="1"/>
  <c r="U23" l="1"/>
  <c r="U29"/>
  <c r="M29"/>
  <c r="E23"/>
  <c r="F23" s="1"/>
  <c r="E29"/>
  <c r="F29" s="1"/>
  <c r="AC29"/>
  <c r="M23"/>
  <c r="AC23"/>
  <c r="E3"/>
  <c r="AD29" l="1"/>
  <c r="AE29" s="1"/>
  <c r="AD23"/>
  <c r="AE23" s="1"/>
  <c r="G29"/>
  <c r="N23"/>
  <c r="O23" s="1"/>
  <c r="G23"/>
  <c r="N29"/>
  <c r="O29" s="1"/>
  <c r="V29"/>
  <c r="W29" s="1"/>
  <c r="V23"/>
  <c r="W23" s="1"/>
  <c r="D14"/>
  <c r="D33" l="1"/>
  <c r="I34" s="1"/>
  <c r="I15"/>
</calcChain>
</file>

<file path=xl/comments1.xml><?xml version="1.0" encoding="utf-8"?>
<comments xmlns="http://schemas.openxmlformats.org/spreadsheetml/2006/main">
  <authors>
    <author>sahargahan</author>
  </authors>
  <commentList>
    <comment ref="D3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B Titr"/>
            <charset val="178"/>
          </rPr>
          <t>Fnv مقدار
یکی از حالات 1 تا 5 انتخاب شود
برای اطلاعات بیشتر به بخش جداول رجوع شود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تعداد سطح برش پیچ ها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>فاصله مرکز به مرکز سوراخ های استاندارد و بزرگ شده در قطعاتی که تحت اثرات کم و متوسط شزایط جوی هستند ، را وارد نمایید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فاصله مرکز به مرکز سوراخ های استاندارد و بزرگ شده در قطعاتی که تحت اثرات زیاد و شدید شزایط جوی هستند ، را وارد نمایید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>فاصله  مرکز سوراخ های استاندارد از لبه قطعه کار در قطعاتی که تحت اثرات کم و متوسط شزایط جوی هستند ، را وارد نمایید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فاصله  مرکز سوراخ های استاندارد از لبه قطعه کار در قطعاتی که تحت اثرات زیاد و شدید شزایط جوی هستند ، را وارد نمایید</t>
        </r>
      </text>
    </comment>
    <comment ref="T15" authorId="0">
      <text>
        <r>
          <rPr>
            <b/>
            <sz val="9"/>
            <color indexed="81"/>
            <rFont val="Tahoma"/>
            <family val="2"/>
          </rPr>
          <t>فاصله  مرکز سوراخ های استاندارد از لبه قطعه کار در قطعاتی که تحت اثرات کم و متوسط شزایط جوی هستند ، را وارد نمایید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" authorId="0">
      <text>
        <r>
          <rPr>
            <b/>
            <sz val="9"/>
            <color indexed="81"/>
            <rFont val="Tahoma"/>
            <family val="2"/>
          </rPr>
          <t>فاصله  مرکز سوراخ های استاندارد از لبه قطعه کار در قطعاتی که تحت اثرات زیاد و شدید شزایط جوی هستند ، را وارد نمایید</t>
        </r>
      </text>
    </comment>
    <comment ref="V15" authorId="0">
      <text>
        <r>
          <rPr>
            <b/>
            <sz val="9"/>
            <color indexed="81"/>
            <rFont val="Tahoma"/>
            <family val="2"/>
          </rPr>
          <t>فاصله  مرکز سوراخ های بزرگ شده از لبه قطعه کار در قطعاتی که تحت اثرات کم و متوسط شزایط جوی هستند ، را وارد نمایید</t>
        </r>
      </text>
    </comment>
    <comment ref="W15" authorId="0">
      <text>
        <r>
          <rPr>
            <b/>
            <sz val="9"/>
            <color indexed="81"/>
            <rFont val="Tahoma"/>
            <family val="2"/>
          </rPr>
          <t>فاصله  مرکز سوراخ های بزرگ شده از لبه قطعه کار در قطعاتی که تحت اثرات زیاد و شدید شزایط جوی هستند ، را وارد نمایید</t>
        </r>
      </text>
    </comment>
    <comment ref="X15" authorId="0">
      <text>
        <r>
          <rPr>
            <b/>
            <sz val="9"/>
            <color indexed="81"/>
            <rFont val="Tahoma"/>
            <family val="2"/>
          </rPr>
          <t>فاصله  مرکز سوراخ های بزرگ شده از لبه قطعه کار در قطعاتی که تحت اثرات کم و متوسط شزایط جوی هستند ، را وارد نمایید</t>
        </r>
      </text>
    </comment>
    <comment ref="Y15" authorId="0">
      <text>
        <r>
          <rPr>
            <b/>
            <sz val="9"/>
            <color indexed="81"/>
            <rFont val="Tahoma"/>
            <family val="2"/>
          </rPr>
          <t>فاصله  مرکز سوراخ های بزرگ شده از لبه قطعه کار در قطعاتی که تحت اثرات زیاد و شدید شزایط جوی هستند ، را وارد نمایید</t>
        </r>
      </text>
    </comment>
    <comment ref="I16" authorId="0">
      <text>
        <r>
          <rPr>
            <b/>
            <sz val="10"/>
            <color indexed="81"/>
            <rFont val="B Titr"/>
            <charset val="178"/>
          </rPr>
          <t>تعداد پیچ های نهایی انتخاب شده را وارد نمایید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حداقل فاصله مرکز به مرکز سوراخ ها تحت اثر کم و متوسط خوردگی
که برابر است با 3برابرقطر پیچ اتصال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حداقل فاصله مرکز به مرکز سوراخ ها تحت اثر شدید خوردگی
که برابر است با 3برابرقطر پیچ اتصال</t>
        </r>
      </text>
    </comment>
    <comment ref="R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کم خوردگی
که برابر است با 2برابرقطر پیچ اتصال</t>
        </r>
      </text>
    </comment>
    <comment ref="S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زیاد خوردگی
که برابر است با 2برابرقطر پیچ اتصال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کم خوردگی
که برابر است با1.75 برابرقطر پیچ اتصال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زیاد خوردگی
که برابر است با1.75 برابرقطر پیچ اتصال</t>
        </r>
      </text>
    </comment>
    <comment ref="V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کم خوردگی
که برابر است با 2 برابرقطر پیچ اتصال به اضافه3</t>
        </r>
      </text>
    </comment>
    <comment ref="W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زیاد خوردگی
که برابر است با 2 برابرقطر پیچ اتصال به اضافه3</t>
        </r>
      </text>
    </comment>
    <comment ref="X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کم خوردگی
که برابر است با 1.75 برابرقطر پیچ اتصال به اضافه3</t>
        </r>
      </text>
    </comment>
    <comment ref="Y16" authorId="0">
      <text>
        <r>
          <rPr>
            <b/>
            <sz val="9"/>
            <color indexed="81"/>
            <rFont val="Tahoma"/>
            <family val="2"/>
          </rPr>
          <t>حداقل فاصله مرکز سوراخ ها از لبه  تحت اثر زیاد خوردگی
که برابر است با1.75 برابرقطر پیچ اتصال به اضافه3</t>
        </r>
      </text>
    </comment>
    <comment ref="P17" authorId="0">
      <text>
        <r>
          <rPr>
            <b/>
            <sz val="9"/>
            <color indexed="81"/>
            <rFont val="Tahoma"/>
            <family val="2"/>
          </rPr>
          <t>حداکثر فاصله مرکز به مرکز سوراخ ها تحت اثر کم و متوسط خوردگی
که برابر است با 24برابرضخامت نازکترین قطعه متصل شونده و300میلیمتر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حداکثر فاصله مرکز به مرکز سوراخ ها تحت اثر خوردگی شدید
که برابر است با 14برابرضخامت نازکترین قطعه متصل شونده و200میلیمتر</t>
        </r>
      </text>
    </comment>
    <comment ref="R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کم خوردگی
که برابر است با 12برابرضخامت نازکترین قطعه متصل شونده و150میلیمتر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زیاد خوردگی
که برابر است با 8برابرضخامت نازکترین قطعه متصل شونده و125میلیمتر</t>
        </r>
      </text>
    </comment>
    <comment ref="T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کم خوردگی
که برابر است با 12برابرضخامت نازکترین قطعه متصل شونده و150میلیمتر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زیاد خوردگی
که برابر است با 8برابرضخامت نازکترین قطعه متصل شونده و125میلیمتر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کم خوردگی
که برابر است با 12برابرضخامت نازکترین قطعه متصل شونده و150میلیمتر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زیاد خوردگی
که برابر است با 8برابرضخامت نازکترین قطعه متصل شونده و125میلیمتر</t>
        </r>
      </text>
    </comment>
    <comment ref="X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کم خوردگی
که برابر است با 12برابرضخامت نازکترین قطعه متصل شونده و150میلیمتر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حداکثر فاصله مرکز سوراخ ها از لبه  تحت اثر زیاد خوردگی
که برابر است با 8برابرضخامت نازکترین قطعه متصل شونده و125میلیمتر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4" authorId="0">
      <text>
        <r>
          <rPr>
            <b/>
            <sz val="10"/>
            <color indexed="81"/>
            <rFont val="B Titr"/>
            <charset val="178"/>
          </rPr>
          <t>تعداد پیچ های  هر طرف</t>
        </r>
      </text>
    </comment>
    <comment ref="I35" authorId="0">
      <text>
        <r>
          <rPr>
            <b/>
            <sz val="10"/>
            <color indexed="81"/>
            <rFont val="B Titr"/>
            <charset val="178"/>
          </rPr>
          <t>تعداد پیچ های نهایی انتخاب شده در هر طرف را وارد نمایید</t>
        </r>
      </text>
    </comment>
    <comment ref="L35" authorId="0">
      <text>
        <r>
          <rPr>
            <b/>
            <sz val="10"/>
            <color indexed="81"/>
            <rFont val="B Titr"/>
            <charset val="178"/>
          </rPr>
          <t>ترجیحا ضخامت نبشی انتخابی برابر یا بزرگتر از جان تیر باشد.
توجه شود که مقدار a,b حداقل می باشند.
طول نبشی انتخابی باید با توجه به ارتفاع تیر باشد ، در صورت بزرگتر بودن طول بدست آمده از ارتفاع جان تیر باید در مقادیر a,b,L تجدید نظر شود.</t>
        </r>
      </text>
    </comment>
    <comment ref="O35" authorId="0">
      <text>
        <r>
          <rPr>
            <b/>
            <sz val="10"/>
            <color indexed="81"/>
            <rFont val="B Titr"/>
            <charset val="178"/>
          </rPr>
          <t>ترجیحا ضخامت نبشی انتخابی برابر یا بزرگتر از جان تیر باشد.
توجه شود که مقدار a,b حداقل می باشند.
طول نبشی انتخابی باید با توجه به ارتفاع تیر باشد ، در صورت بزرگتر بودن طول بدست آمده از ارتفاع جان تیر باید در مقادیر a,b,L تجدید نظر شود.</t>
        </r>
      </text>
    </comment>
  </commentList>
</comments>
</file>

<file path=xl/sharedStrings.xml><?xml version="1.0" encoding="utf-8"?>
<sst xmlns="http://schemas.openxmlformats.org/spreadsheetml/2006/main" count="177" uniqueCount="105">
  <si>
    <t>جدول علائم</t>
  </si>
  <si>
    <t>R = مقدار واکنش تکیه گاهی</t>
  </si>
  <si>
    <t>Φ = ضریب کاهش مقاومت</t>
  </si>
  <si>
    <t>R=</t>
  </si>
  <si>
    <t>Twa=</t>
  </si>
  <si>
    <t>Tb=</t>
  </si>
  <si>
    <t>d=</t>
  </si>
  <si>
    <t>d = قطر پیچ</t>
  </si>
  <si>
    <t>Fu=</t>
  </si>
  <si>
    <t>Ф=</t>
  </si>
  <si>
    <t>Anb=</t>
  </si>
  <si>
    <t>Fnv</t>
  </si>
  <si>
    <t>نوع وسیله اتصال</t>
  </si>
  <si>
    <t>پیچ های معمولی</t>
  </si>
  <si>
    <t>پیچ های پرمقاومت که سطح برش از قسمت دندانه شده می گذرد</t>
  </si>
  <si>
    <t>پیچ های پرمقاومت که سطح برش از قسمت دندانه شده نمی گذرد</t>
  </si>
  <si>
    <t>قطعات دندانه شده که سطح برش از قسمت دندانه شده می گذرد</t>
  </si>
  <si>
    <t>قطعات دندانه شده که سطح برش از قسمت دندانه شده نمی گذرد</t>
  </si>
  <si>
    <t>مساوی</t>
  </si>
  <si>
    <t>1-0.45Fu</t>
  </si>
  <si>
    <t>2-0.45Fu</t>
  </si>
  <si>
    <t>3-0.55Fu</t>
  </si>
  <si>
    <t>4-0.45Fu</t>
  </si>
  <si>
    <t>5-0.55Fu</t>
  </si>
  <si>
    <t>حالت</t>
  </si>
  <si>
    <r>
      <t>R</t>
    </r>
    <r>
      <rPr>
        <b/>
        <sz val="7"/>
        <color rgb="FFFF0000"/>
        <rFont val="Arial Black"/>
        <family val="2"/>
      </rPr>
      <t>2A</t>
    </r>
    <r>
      <rPr>
        <b/>
        <sz val="10"/>
        <color rgb="FFFF0000"/>
        <rFont val="Arial Black"/>
        <family val="2"/>
      </rPr>
      <t>=ФR</t>
    </r>
    <r>
      <rPr>
        <b/>
        <sz val="8"/>
        <color rgb="FFFF0000"/>
        <rFont val="Arial Black"/>
        <family val="2"/>
      </rPr>
      <t>n</t>
    </r>
    <r>
      <rPr>
        <b/>
        <sz val="10"/>
        <color rgb="FFFF0000"/>
        <rFont val="Arial Black"/>
        <family val="2"/>
      </rPr>
      <t>=Ф(2.4*d*T</t>
    </r>
    <r>
      <rPr>
        <sz val="7"/>
        <color rgb="FFFF0000"/>
        <rFont val="Arial Black"/>
        <family val="2"/>
      </rPr>
      <t>wa</t>
    </r>
    <r>
      <rPr>
        <b/>
        <sz val="10"/>
        <color rgb="FFFF0000"/>
        <rFont val="Arial Black"/>
        <family val="2"/>
      </rPr>
      <t>*F</t>
    </r>
    <r>
      <rPr>
        <b/>
        <sz val="8"/>
        <color rgb="FFFF0000"/>
        <rFont val="Arial Black"/>
        <family val="2"/>
      </rPr>
      <t>u</t>
    </r>
    <r>
      <rPr>
        <b/>
        <sz val="10"/>
        <color rgb="FFFF0000"/>
        <rFont val="Arial Black"/>
        <family val="2"/>
      </rPr>
      <t>) =</t>
    </r>
  </si>
  <si>
    <r>
      <t>R</t>
    </r>
    <r>
      <rPr>
        <b/>
        <sz val="7"/>
        <color rgb="FFFF0000"/>
        <rFont val="Arial Black"/>
        <family val="2"/>
      </rPr>
      <t>1A</t>
    </r>
    <r>
      <rPr>
        <b/>
        <sz val="10"/>
        <color rgb="FFFF0000"/>
        <rFont val="Arial Black"/>
        <family val="2"/>
      </rPr>
      <t>=ФR</t>
    </r>
    <r>
      <rPr>
        <b/>
        <sz val="8"/>
        <color rgb="FFFF0000"/>
        <rFont val="Arial Black"/>
        <family val="2"/>
      </rPr>
      <t>nv</t>
    </r>
    <r>
      <rPr>
        <b/>
        <sz val="10"/>
        <color rgb="FFFF0000"/>
        <rFont val="Arial Black"/>
        <family val="2"/>
      </rPr>
      <t>=Ф.m.F</t>
    </r>
    <r>
      <rPr>
        <b/>
        <sz val="8"/>
        <color rgb="FFFF0000"/>
        <rFont val="Arial Black"/>
        <family val="2"/>
      </rPr>
      <t>nv</t>
    </r>
    <r>
      <rPr>
        <b/>
        <sz val="10"/>
        <color rgb="FFFF0000"/>
        <rFont val="Arial Black"/>
        <family val="2"/>
      </rPr>
      <t>.A</t>
    </r>
    <r>
      <rPr>
        <b/>
        <sz val="8"/>
        <color rgb="FFFF0000"/>
        <rFont val="Arial Black"/>
        <family val="2"/>
      </rPr>
      <t>nb</t>
    </r>
    <r>
      <rPr>
        <b/>
        <sz val="10"/>
        <color rgb="FFFF0000"/>
        <rFont val="Arial Black"/>
        <family val="2"/>
      </rPr>
      <t xml:space="preserve"> =</t>
    </r>
  </si>
  <si>
    <t>m=</t>
  </si>
  <si>
    <t>مقاومت پیچ ها ≥ نیروی وارد بر پیچ ها</t>
  </si>
  <si>
    <r>
      <t>R/n ≤ min[R</t>
    </r>
    <r>
      <rPr>
        <b/>
        <sz val="8"/>
        <color theme="1"/>
        <rFont val="Arial Black"/>
        <family val="2"/>
      </rPr>
      <t>1A</t>
    </r>
    <r>
      <rPr>
        <b/>
        <sz val="10"/>
        <color theme="1"/>
        <rFont val="Arial Black"/>
        <family val="2"/>
      </rPr>
      <t xml:space="preserve"> , R</t>
    </r>
    <r>
      <rPr>
        <b/>
        <sz val="8"/>
        <color theme="1"/>
        <rFont val="Arial Black"/>
        <family val="2"/>
      </rPr>
      <t>2A</t>
    </r>
    <r>
      <rPr>
        <b/>
        <sz val="10"/>
        <color theme="1"/>
        <rFont val="Arial Black"/>
        <family val="2"/>
      </rPr>
      <t>] =</t>
    </r>
  </si>
  <si>
    <r>
      <t>تعداد پیچ ها(N</t>
    </r>
    <r>
      <rPr>
        <sz val="8"/>
        <color theme="1"/>
        <rFont val="B Titr"/>
        <charset val="178"/>
      </rPr>
      <t>1</t>
    </r>
    <r>
      <rPr>
        <sz val="10"/>
        <color theme="1"/>
        <rFont val="B Titr"/>
        <charset val="178"/>
      </rPr>
      <t>)</t>
    </r>
  </si>
  <si>
    <t>طراحی پیچ A</t>
  </si>
  <si>
    <t>Fy=</t>
  </si>
  <si>
    <t>Ubs</t>
  </si>
  <si>
    <t>مقدار</t>
  </si>
  <si>
    <t>a</t>
  </si>
  <si>
    <t>b</t>
  </si>
  <si>
    <t>طراحی پیچ B</t>
  </si>
  <si>
    <r>
      <t>R</t>
    </r>
    <r>
      <rPr>
        <b/>
        <sz val="7"/>
        <color rgb="FFFF0000"/>
        <rFont val="Arial Black"/>
        <family val="2"/>
      </rPr>
      <t>1B</t>
    </r>
    <r>
      <rPr>
        <b/>
        <sz val="10"/>
        <color rgb="FFFF0000"/>
        <rFont val="Arial Black"/>
        <family val="2"/>
      </rPr>
      <t>=ФR</t>
    </r>
    <r>
      <rPr>
        <b/>
        <sz val="8"/>
        <color rgb="FFFF0000"/>
        <rFont val="Arial Black"/>
        <family val="2"/>
      </rPr>
      <t>nv</t>
    </r>
    <r>
      <rPr>
        <b/>
        <sz val="10"/>
        <color rgb="FFFF0000"/>
        <rFont val="Arial Black"/>
        <family val="2"/>
      </rPr>
      <t>=Ф.F</t>
    </r>
    <r>
      <rPr>
        <b/>
        <sz val="8"/>
        <color rgb="FFFF0000"/>
        <rFont val="Arial Black"/>
        <family val="2"/>
      </rPr>
      <t>nv</t>
    </r>
    <r>
      <rPr>
        <b/>
        <sz val="10"/>
        <color rgb="FFFF0000"/>
        <rFont val="Arial Black"/>
        <family val="2"/>
      </rPr>
      <t>.A</t>
    </r>
    <r>
      <rPr>
        <b/>
        <sz val="8"/>
        <color rgb="FFFF0000"/>
        <rFont val="Arial Black"/>
        <family val="2"/>
      </rPr>
      <t>nb</t>
    </r>
    <r>
      <rPr>
        <b/>
        <sz val="10"/>
        <color rgb="FFFF0000"/>
        <rFont val="Arial Black"/>
        <family val="2"/>
      </rPr>
      <t xml:space="preserve"> =</t>
    </r>
  </si>
  <si>
    <r>
      <t>R</t>
    </r>
    <r>
      <rPr>
        <b/>
        <sz val="7"/>
        <color rgb="FFFF0000"/>
        <rFont val="Arial Black"/>
        <family val="2"/>
      </rPr>
      <t>2B</t>
    </r>
    <r>
      <rPr>
        <b/>
        <sz val="10"/>
        <color rgb="FFFF0000"/>
        <rFont val="Arial Black"/>
        <family val="2"/>
      </rPr>
      <t>=ФR</t>
    </r>
    <r>
      <rPr>
        <b/>
        <sz val="8"/>
        <color rgb="FFFF0000"/>
        <rFont val="Arial Black"/>
        <family val="2"/>
      </rPr>
      <t>n</t>
    </r>
    <r>
      <rPr>
        <b/>
        <sz val="10"/>
        <color rgb="FFFF0000"/>
        <rFont val="Arial Black"/>
        <family val="2"/>
      </rPr>
      <t>=Ф(2.4*d*T</t>
    </r>
    <r>
      <rPr>
        <sz val="7"/>
        <color rgb="FFFF0000"/>
        <rFont val="Arial Black"/>
        <family val="2"/>
      </rPr>
      <t>b</t>
    </r>
    <r>
      <rPr>
        <b/>
        <sz val="10"/>
        <color rgb="FFFF0000"/>
        <rFont val="Arial Black"/>
        <family val="2"/>
      </rPr>
      <t>*F</t>
    </r>
    <r>
      <rPr>
        <b/>
        <sz val="8"/>
        <color rgb="FFFF0000"/>
        <rFont val="Arial Black"/>
        <family val="2"/>
      </rPr>
      <t>u</t>
    </r>
    <r>
      <rPr>
        <b/>
        <sz val="10"/>
        <color rgb="FFFF0000"/>
        <rFont val="Arial Black"/>
        <family val="2"/>
      </rPr>
      <t>) =</t>
    </r>
  </si>
  <si>
    <r>
      <t>R/n ≤ min[R</t>
    </r>
    <r>
      <rPr>
        <b/>
        <sz val="8"/>
        <color theme="1"/>
        <rFont val="Arial Black"/>
        <family val="2"/>
      </rPr>
      <t>1B</t>
    </r>
    <r>
      <rPr>
        <b/>
        <sz val="10"/>
        <color theme="1"/>
        <rFont val="Arial Black"/>
        <family val="2"/>
      </rPr>
      <t xml:space="preserve"> , R</t>
    </r>
    <r>
      <rPr>
        <b/>
        <sz val="8"/>
        <color theme="1"/>
        <rFont val="Arial Black"/>
        <family val="2"/>
      </rPr>
      <t>2B</t>
    </r>
    <r>
      <rPr>
        <b/>
        <sz val="10"/>
        <color theme="1"/>
        <rFont val="Arial Black"/>
        <family val="2"/>
      </rPr>
      <t>] =</t>
    </r>
  </si>
  <si>
    <r>
      <t>تعداد پیچ ها در هر طرف(N</t>
    </r>
    <r>
      <rPr>
        <sz val="8"/>
        <color theme="1"/>
        <rFont val="B Titr"/>
        <charset val="178"/>
      </rPr>
      <t>2</t>
    </r>
    <r>
      <rPr>
        <sz val="10"/>
        <color theme="1"/>
        <rFont val="B Titr"/>
        <charset val="178"/>
      </rPr>
      <t>)</t>
    </r>
  </si>
  <si>
    <t>Agv</t>
  </si>
  <si>
    <t>Anv</t>
  </si>
  <si>
    <t>Ant</t>
  </si>
  <si>
    <t>Rn</t>
  </si>
  <si>
    <r>
      <t>R</t>
    </r>
    <r>
      <rPr>
        <b/>
        <sz val="8"/>
        <color theme="1"/>
        <rFont val="Arial Black"/>
        <family val="2"/>
      </rPr>
      <t>n</t>
    </r>
    <r>
      <rPr>
        <b/>
        <sz val="10"/>
        <color theme="1"/>
        <rFont val="Arial Black"/>
        <family val="2"/>
      </rPr>
      <t>=0.6F</t>
    </r>
    <r>
      <rPr>
        <b/>
        <sz val="8"/>
        <color theme="1"/>
        <rFont val="Arial Black"/>
        <family val="2"/>
      </rPr>
      <t>u</t>
    </r>
    <r>
      <rPr>
        <b/>
        <sz val="10"/>
        <color theme="1"/>
        <rFont val="Arial Black"/>
        <family val="2"/>
      </rPr>
      <t>A</t>
    </r>
    <r>
      <rPr>
        <b/>
        <sz val="7"/>
        <color theme="1"/>
        <rFont val="Arial Black"/>
        <family val="2"/>
      </rPr>
      <t>nv</t>
    </r>
    <r>
      <rPr>
        <b/>
        <sz val="10"/>
        <color theme="1"/>
        <rFont val="Arial Black"/>
        <family val="2"/>
      </rPr>
      <t>+U</t>
    </r>
    <r>
      <rPr>
        <b/>
        <sz val="8"/>
        <color theme="1"/>
        <rFont val="Arial Black"/>
        <family val="2"/>
      </rPr>
      <t>bs</t>
    </r>
    <r>
      <rPr>
        <b/>
        <sz val="10"/>
        <color theme="1"/>
        <rFont val="Arial Black"/>
        <family val="2"/>
      </rPr>
      <t>F</t>
    </r>
    <r>
      <rPr>
        <b/>
        <sz val="8"/>
        <color theme="1"/>
        <rFont val="Arial Black"/>
        <family val="2"/>
      </rPr>
      <t>u</t>
    </r>
    <r>
      <rPr>
        <b/>
        <sz val="10"/>
        <color theme="1"/>
        <rFont val="Arial Black"/>
        <family val="2"/>
      </rPr>
      <t>A</t>
    </r>
    <r>
      <rPr>
        <b/>
        <sz val="8"/>
        <color theme="1"/>
        <rFont val="Arial Black"/>
        <family val="2"/>
      </rPr>
      <t xml:space="preserve">nt </t>
    </r>
    <r>
      <rPr>
        <b/>
        <sz val="10"/>
        <color theme="1"/>
        <rFont val="Arial Black"/>
        <family val="2"/>
      </rPr>
      <t>≤0.6F</t>
    </r>
    <r>
      <rPr>
        <b/>
        <sz val="8"/>
        <color theme="1"/>
        <rFont val="Arial Black"/>
        <family val="2"/>
      </rPr>
      <t>y</t>
    </r>
    <r>
      <rPr>
        <b/>
        <sz val="10"/>
        <color theme="1"/>
        <rFont val="Arial Black"/>
        <family val="2"/>
      </rPr>
      <t>A</t>
    </r>
    <r>
      <rPr>
        <b/>
        <sz val="8"/>
        <color theme="1"/>
        <rFont val="Arial Black"/>
        <family val="2"/>
      </rPr>
      <t>gv</t>
    </r>
    <r>
      <rPr>
        <b/>
        <sz val="10"/>
        <color theme="1"/>
        <rFont val="Arial Black"/>
        <family val="2"/>
      </rPr>
      <t>+U</t>
    </r>
    <r>
      <rPr>
        <b/>
        <sz val="8"/>
        <color theme="1"/>
        <rFont val="Arial Black"/>
        <family val="2"/>
      </rPr>
      <t>bs</t>
    </r>
    <r>
      <rPr>
        <b/>
        <sz val="10"/>
        <color theme="1"/>
        <rFont val="Arial Black"/>
        <family val="2"/>
      </rPr>
      <t>F</t>
    </r>
    <r>
      <rPr>
        <b/>
        <sz val="8"/>
        <color theme="1"/>
        <rFont val="Arial Black"/>
        <family val="2"/>
      </rPr>
      <t>u</t>
    </r>
    <r>
      <rPr>
        <b/>
        <sz val="10"/>
        <color theme="1"/>
        <rFont val="Arial Black"/>
        <family val="2"/>
      </rPr>
      <t>A</t>
    </r>
    <r>
      <rPr>
        <b/>
        <sz val="8"/>
        <color theme="1"/>
        <rFont val="Arial Black"/>
        <family val="2"/>
      </rPr>
      <t>nt</t>
    </r>
  </si>
  <si>
    <r>
      <t xml:space="preserve">کنترل مقاومت برش قالبی در صورت زبانه کردن  </t>
    </r>
    <r>
      <rPr>
        <b/>
        <sz val="10"/>
        <color theme="1"/>
        <rFont val="Calibri"/>
        <family val="2"/>
      </rPr>
      <t>Ф</t>
    </r>
    <r>
      <rPr>
        <b/>
        <sz val="10"/>
        <color theme="1"/>
        <rFont val="B Titr"/>
        <charset val="178"/>
      </rPr>
      <t xml:space="preserve">Rn </t>
    </r>
    <r>
      <rPr>
        <b/>
        <sz val="10"/>
        <color theme="1"/>
        <rFont val="Calibri"/>
        <family val="2"/>
      </rPr>
      <t xml:space="preserve">≤ </t>
    </r>
    <r>
      <rPr>
        <b/>
        <sz val="10"/>
        <color theme="1"/>
        <rFont val="B Titr"/>
        <charset val="178"/>
      </rPr>
      <t>R</t>
    </r>
  </si>
  <si>
    <t>ФRn ≤ R</t>
  </si>
  <si>
    <r>
      <t>شرط کنترل R</t>
    </r>
    <r>
      <rPr>
        <b/>
        <sz val="8"/>
        <color theme="1"/>
        <rFont val="Arial Black"/>
        <family val="2"/>
      </rPr>
      <t>n</t>
    </r>
  </si>
  <si>
    <t>t</t>
  </si>
  <si>
    <t>L</t>
  </si>
  <si>
    <t>قطر پیچ (mm)</t>
  </si>
  <si>
    <t>M16</t>
  </si>
  <si>
    <t>M18</t>
  </si>
  <si>
    <t>M20</t>
  </si>
  <si>
    <t>M22</t>
  </si>
  <si>
    <t>M24</t>
  </si>
  <si>
    <t>M27</t>
  </si>
  <si>
    <t>M30</t>
  </si>
  <si>
    <t>سوراخ استاندارد</t>
  </si>
  <si>
    <t>سوراخ بزرگ شده</t>
  </si>
  <si>
    <t>d+3</t>
  </si>
  <si>
    <t>d+8</t>
  </si>
  <si>
    <t>M≥36</t>
  </si>
  <si>
    <t>قطر سوراخ بزرگ شده</t>
  </si>
  <si>
    <t xml:space="preserve"> قطر سوراخ استاندارد</t>
  </si>
  <si>
    <t>ابعاد پیچ های موجود در آیین نامه(cm)</t>
  </si>
  <si>
    <t>a,b(min)</t>
  </si>
  <si>
    <t>طرح نبشی اتصال(سوراخ استاندارد)</t>
  </si>
  <si>
    <t>طرح نبشی اتصال(سوراخ بزرگ شده)</t>
  </si>
  <si>
    <t>طرح نبشی اتصال نهایی</t>
  </si>
  <si>
    <t xml:space="preserve">X </t>
  </si>
  <si>
    <t>X</t>
  </si>
  <si>
    <t>Y</t>
  </si>
  <si>
    <t>لبه بریده شده با شعله</t>
  </si>
  <si>
    <t>لبه بریده شده با قیچی،گیوتین</t>
  </si>
  <si>
    <t>Z</t>
  </si>
  <si>
    <t>فاصله مرکز به مرکز سوراخ   های بزرگ شده و استاندارد</t>
  </si>
  <si>
    <r>
      <t xml:space="preserve">کنترل مقاومت برش قالبی در صورت زبانه کردن  </t>
    </r>
    <r>
      <rPr>
        <b/>
        <sz val="10"/>
        <color theme="1"/>
        <rFont val="Calibri"/>
        <family val="2"/>
      </rPr>
      <t>Ф</t>
    </r>
    <r>
      <rPr>
        <b/>
        <sz val="10"/>
        <color theme="1"/>
        <rFont val="B Titr"/>
        <charset val="178"/>
      </rPr>
      <t xml:space="preserve">Rn </t>
    </r>
    <r>
      <rPr>
        <b/>
        <sz val="10"/>
        <color theme="1"/>
        <rFont val="Calibri"/>
        <family val="2"/>
      </rPr>
      <t xml:space="preserve">≤ </t>
    </r>
    <r>
      <rPr>
        <b/>
        <sz val="10"/>
        <color theme="1"/>
        <rFont val="B Titr"/>
        <charset val="178"/>
      </rPr>
      <t xml:space="preserve">R </t>
    </r>
  </si>
  <si>
    <t>(  سوراخ استاندارد و اثر کم خوردگی و لبه بریده شده با گیوتین)</t>
  </si>
  <si>
    <t>(سوراخ استاندارد و اثر زیاد خوردگی و لبه بریده شده با گیوتین)</t>
  </si>
  <si>
    <t>(سوراخ استاندارد و اثر کم خوردگی و لبه بریده شده با شعله)</t>
  </si>
  <si>
    <t>کنترل مقاومت برش قالبی در صورت زبانه کردن  ФRn ≤ R</t>
  </si>
  <si>
    <t xml:space="preserve">(سوراخ استانداردو اثر زیاد خوردگی و لبه بریده شده با شعله) </t>
  </si>
  <si>
    <t>(  سوراخ بزرگ شده و اثر کم خوردگی و لبه بریده شده با گیوتین)</t>
  </si>
  <si>
    <t>(  سوراخ بزرگ شده و اثر زیاد خوردگی و لبه بریده شده با گیوتین)</t>
  </si>
  <si>
    <t>(  سوراخ بزرگ شده و اثر کم خوردگی و لبه بریده شده با شعله)</t>
  </si>
  <si>
    <t>(  سوراخ بزرگ شده و اثر زیاد خوردگی و لبه بریده شده با شعله)</t>
  </si>
  <si>
    <t>Twa = ضخامت جان تیر</t>
  </si>
  <si>
    <t>Tb = ضخامت جان تیر تکیه گاهی یا بال ستون</t>
  </si>
  <si>
    <t>Anb = سطح مقطع پیچ انتخابی</t>
  </si>
  <si>
    <t>Fy , Fu = تنش نهایی و تسلیم مقاطع</t>
  </si>
  <si>
    <t>Z = فاصله آزاد بین دو قطعه(بادخور)</t>
  </si>
  <si>
    <t>فاصله مرکز سوراخ از لبه با توجه به قطر سوراخ استاندارد</t>
  </si>
  <si>
    <t>فاصله مرکز سوراخ از لبه با توجه به قطر سوراخ بزرگ شده</t>
  </si>
  <si>
    <t xml:space="preserve">fu = تنش نهایی پیچ </t>
  </si>
  <si>
    <t>fu=</t>
  </si>
  <si>
    <t xml:space="preserve">طرح اتصال  cm </t>
  </si>
  <si>
    <t>https://telegram.me/saber_kalantari72</t>
  </si>
  <si>
    <t>تهیه شده توسط مهندس صابر کلانتری                    شماره تماس:09375911372</t>
  </si>
  <si>
    <t>m = تعداد سطح برش هر پیچ</t>
  </si>
  <si>
    <t>فقط در خانه های با پس زمینه بنفش مقادیر را وارد کنید</t>
  </si>
  <si>
    <t xml:space="preserve">یک دست جام باده و یک دست زلف یار ، رقصی چنین میانه میدانم آرزوست </t>
  </si>
  <si>
    <t>سحرگاهان</t>
  </si>
</sst>
</file>

<file path=xl/styles.xml><?xml version="1.0" encoding="utf-8"?>
<styleSheet xmlns="http://schemas.openxmlformats.org/spreadsheetml/2006/main">
  <fonts count="40">
    <font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sz val="12"/>
      <color theme="1"/>
      <name val="B Titr"/>
      <charset val="178"/>
    </font>
    <font>
      <sz val="11"/>
      <color theme="1"/>
      <name val="Arial Black"/>
      <family val="2"/>
    </font>
    <font>
      <sz val="11"/>
      <color rgb="FFFF0000"/>
      <name val="B Nazanin"/>
      <charset val="178"/>
    </font>
    <font>
      <b/>
      <sz val="11"/>
      <color rgb="FFFF0000"/>
      <name val="Arial Black"/>
      <family val="2"/>
    </font>
    <font>
      <b/>
      <sz val="10"/>
      <color rgb="FFFF0000"/>
      <name val="Arial Black"/>
      <family val="2"/>
    </font>
    <font>
      <b/>
      <sz val="8"/>
      <color rgb="FFFF0000"/>
      <name val="Arial Black"/>
      <family val="2"/>
    </font>
    <font>
      <sz val="10"/>
      <color rgb="FFFF0000"/>
      <name val="Arial Black"/>
      <family val="2"/>
    </font>
    <font>
      <sz val="10"/>
      <color theme="1"/>
      <name val="Arial Black"/>
      <family val="2"/>
    </font>
    <font>
      <b/>
      <sz val="7"/>
      <color rgb="FFFF0000"/>
      <name val="Arial Black"/>
      <family val="2"/>
    </font>
    <font>
      <sz val="10"/>
      <name val="B Titr"/>
      <charset val="178"/>
    </font>
    <font>
      <b/>
      <sz val="10"/>
      <name val="B Nazanin"/>
      <charset val="178"/>
    </font>
    <font>
      <sz val="11"/>
      <color theme="1"/>
      <name val="Calibri"/>
      <family val="2"/>
    </font>
    <font>
      <sz val="9"/>
      <color indexed="81"/>
      <name val="Tahoma"/>
      <family val="2"/>
    </font>
    <font>
      <sz val="7"/>
      <color rgb="FFFF0000"/>
      <name val="Arial Black"/>
      <family val="2"/>
    </font>
    <font>
      <sz val="10"/>
      <color theme="1"/>
      <name val="B Titr"/>
      <charset val="178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sz val="8"/>
      <color theme="1"/>
      <name val="B Titr"/>
      <charset val="178"/>
    </font>
    <font>
      <sz val="11"/>
      <color rgb="FFC00000"/>
      <name val="Arial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B Titr"/>
      <charset val="178"/>
    </font>
    <font>
      <b/>
      <sz val="10"/>
      <color theme="1"/>
      <name val="Calibri"/>
      <family val="2"/>
    </font>
    <font>
      <b/>
      <sz val="7"/>
      <color theme="1"/>
      <name val="Arial Black"/>
      <family val="2"/>
    </font>
    <font>
      <b/>
      <sz val="9"/>
      <color theme="1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B Nazanin"/>
      <charset val="178"/>
    </font>
    <font>
      <b/>
      <sz val="9"/>
      <name val="B Nazanin"/>
      <charset val="178"/>
    </font>
    <font>
      <sz val="10"/>
      <color indexed="81"/>
      <name val="B Titr"/>
      <charset val="178"/>
    </font>
    <font>
      <b/>
      <sz val="10"/>
      <color indexed="81"/>
      <name val="B Titr"/>
      <charset val="178"/>
    </font>
    <font>
      <sz val="10"/>
      <name val="Arial Black"/>
      <family val="2"/>
    </font>
    <font>
      <sz val="11"/>
      <color rgb="FFFF0000"/>
      <name val="B Titr"/>
      <charset val="178"/>
    </font>
    <font>
      <u/>
      <sz val="11"/>
      <color theme="10"/>
      <name val="Arial"/>
      <family val="2"/>
      <scheme val="minor"/>
    </font>
    <font>
      <b/>
      <sz val="11"/>
      <color theme="0"/>
      <name val="Arial Black"/>
      <family val="2"/>
    </font>
    <font>
      <sz val="10"/>
      <color theme="0"/>
      <name val="Arial Black"/>
      <family val="2"/>
    </font>
    <font>
      <sz val="11"/>
      <color theme="0"/>
      <name val="Arial Black"/>
      <family val="2"/>
    </font>
    <font>
      <b/>
      <sz val="14"/>
      <color theme="0"/>
      <name val="Arial Black"/>
      <family val="2"/>
    </font>
    <font>
      <b/>
      <sz val="22"/>
      <name val="IranNastaliq"/>
      <family val="1"/>
    </font>
    <font>
      <b/>
      <sz val="16"/>
      <color rgb="FFFF0000"/>
      <name val="IranNastaliq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theme="3"/>
      </left>
      <right/>
      <top style="slantDashDot">
        <color theme="3"/>
      </top>
      <bottom/>
      <diagonal/>
    </border>
    <border>
      <left/>
      <right/>
      <top style="slantDashDot">
        <color theme="3"/>
      </top>
      <bottom/>
      <diagonal/>
    </border>
    <border>
      <left/>
      <right style="slantDashDot">
        <color theme="3"/>
      </right>
      <top style="slantDashDot">
        <color theme="3"/>
      </top>
      <bottom/>
      <diagonal/>
    </border>
    <border>
      <left style="slantDashDot">
        <color theme="3"/>
      </left>
      <right/>
      <top/>
      <bottom/>
      <diagonal/>
    </border>
    <border>
      <left/>
      <right style="slantDashDot">
        <color theme="3"/>
      </right>
      <top/>
      <bottom/>
      <diagonal/>
    </border>
    <border>
      <left style="slantDashDot">
        <color theme="3"/>
      </left>
      <right/>
      <top/>
      <bottom style="slantDashDot">
        <color theme="3"/>
      </bottom>
      <diagonal/>
    </border>
    <border>
      <left/>
      <right/>
      <top/>
      <bottom style="slantDashDot">
        <color theme="3"/>
      </bottom>
      <diagonal/>
    </border>
    <border>
      <left/>
      <right style="slantDashDot">
        <color theme="3"/>
      </right>
      <top/>
      <bottom style="slantDashDot">
        <color theme="3"/>
      </bottom>
      <diagonal/>
    </border>
    <border>
      <left style="mediumDashDot">
        <color rgb="FFFF0000"/>
      </left>
      <right/>
      <top style="mediumDashDot">
        <color rgb="FFFF0000"/>
      </top>
      <bottom/>
      <diagonal/>
    </border>
    <border>
      <left/>
      <right/>
      <top style="mediumDashDot">
        <color rgb="FFFF0000"/>
      </top>
      <bottom/>
      <diagonal/>
    </border>
    <border>
      <left/>
      <right style="mediumDashDot">
        <color rgb="FFFF0000"/>
      </right>
      <top style="mediumDashDot">
        <color rgb="FFFF0000"/>
      </top>
      <bottom/>
      <diagonal/>
    </border>
    <border>
      <left style="mediumDashDot">
        <color rgb="FFFF0000"/>
      </left>
      <right/>
      <top/>
      <bottom/>
      <diagonal/>
    </border>
    <border>
      <left/>
      <right style="mediumDashDot">
        <color rgb="FFFF0000"/>
      </right>
      <top/>
      <bottom/>
      <diagonal/>
    </border>
    <border>
      <left/>
      <right style="mediumDashDot">
        <color rgb="FFFF0000"/>
      </right>
      <top/>
      <bottom style="mediumDashDot">
        <color rgb="FFFF0000"/>
      </bottom>
      <diagonal/>
    </border>
    <border>
      <left style="mediumDashDot">
        <color rgb="FFFF0000"/>
      </left>
      <right/>
      <top/>
      <bottom style="thin">
        <color indexed="64"/>
      </bottom>
      <diagonal/>
    </border>
    <border>
      <left style="mediumDashDot">
        <color rgb="FFFF0000"/>
      </left>
      <right/>
      <top style="thin">
        <color indexed="64"/>
      </top>
      <bottom style="mediumDashDot">
        <color rgb="FFFF0000"/>
      </bottom>
      <diagonal/>
    </border>
    <border>
      <left/>
      <right/>
      <top style="thin">
        <color indexed="64"/>
      </top>
      <bottom style="mediumDashDot">
        <color rgb="FFFF0000"/>
      </bottom>
      <diagonal/>
    </border>
    <border>
      <left/>
      <right style="thin">
        <color indexed="64"/>
      </right>
      <top style="thin">
        <color indexed="64"/>
      </top>
      <bottom style="mediumDashDot">
        <color rgb="FFFF000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theme="4" tint="0.39997558519241921"/>
      </left>
      <right/>
      <top style="mediumDashDot">
        <color theme="4" tint="0.39997558519241921"/>
      </top>
      <bottom/>
      <diagonal/>
    </border>
    <border>
      <left/>
      <right/>
      <top style="mediumDashDot">
        <color theme="4" tint="0.39997558519241921"/>
      </top>
      <bottom/>
      <diagonal/>
    </border>
    <border>
      <left/>
      <right style="mediumDashDot">
        <color theme="4" tint="0.39997558519241921"/>
      </right>
      <top style="mediumDashDot">
        <color theme="4" tint="0.39997558519241921"/>
      </top>
      <bottom/>
      <diagonal/>
    </border>
    <border>
      <left style="mediumDashDot">
        <color theme="4" tint="0.39997558519241921"/>
      </left>
      <right/>
      <top/>
      <bottom/>
      <diagonal/>
    </border>
    <border>
      <left/>
      <right style="mediumDashDot">
        <color theme="4" tint="0.39997558519241921"/>
      </right>
      <top/>
      <bottom/>
      <diagonal/>
    </border>
    <border>
      <left style="mediumDashDot">
        <color theme="4" tint="0.39997558519241921"/>
      </left>
      <right/>
      <top/>
      <bottom style="mediumDashDot">
        <color theme="4" tint="0.39997558519241921"/>
      </bottom>
      <diagonal/>
    </border>
    <border>
      <left/>
      <right/>
      <top/>
      <bottom style="mediumDashDot">
        <color theme="4" tint="0.39997558519241921"/>
      </bottom>
      <diagonal/>
    </border>
    <border>
      <left/>
      <right style="mediumDashDot">
        <color theme="4" tint="0.39997558519241921"/>
      </right>
      <top/>
      <bottom style="mediumDashDot">
        <color theme="4" tint="0.39997558519241921"/>
      </bottom>
      <diagonal/>
    </border>
    <border>
      <left style="mediumDashDot">
        <color theme="4"/>
      </left>
      <right style="mediumDashDot">
        <color theme="4"/>
      </right>
      <top/>
      <bottom style="mediumDashDot">
        <color theme="4"/>
      </bottom>
      <diagonal/>
    </border>
    <border>
      <left style="mediumDashDot">
        <color theme="4"/>
      </left>
      <right/>
      <top style="mediumDashDot">
        <color theme="4"/>
      </top>
      <bottom/>
      <diagonal/>
    </border>
    <border>
      <left/>
      <right/>
      <top style="mediumDashDot">
        <color theme="4"/>
      </top>
      <bottom/>
      <diagonal/>
    </border>
    <border>
      <left/>
      <right style="mediumDashDot">
        <color theme="4"/>
      </right>
      <top style="mediumDashDot">
        <color theme="4"/>
      </top>
      <bottom/>
      <diagonal/>
    </border>
    <border>
      <left style="mediumDashDot">
        <color theme="4"/>
      </left>
      <right/>
      <top/>
      <bottom/>
      <diagonal/>
    </border>
    <border>
      <left/>
      <right style="mediumDashDot">
        <color theme="4"/>
      </right>
      <top/>
      <bottom/>
      <diagonal/>
    </border>
    <border>
      <left style="mediumDashDot">
        <color theme="4"/>
      </left>
      <right/>
      <top/>
      <bottom style="mediumDashDot">
        <color theme="4"/>
      </bottom>
      <diagonal/>
    </border>
    <border>
      <left/>
      <right/>
      <top/>
      <bottom style="mediumDashDot">
        <color theme="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">
        <color theme="5"/>
      </left>
      <right/>
      <top style="mediumDashDot">
        <color theme="5"/>
      </top>
      <bottom/>
      <diagonal/>
    </border>
    <border>
      <left/>
      <right style="mediumDashDot">
        <color theme="5"/>
      </right>
      <top style="mediumDashDot">
        <color theme="5"/>
      </top>
      <bottom/>
      <diagonal/>
    </border>
    <border>
      <left style="mediumDashDot">
        <color theme="5"/>
      </left>
      <right/>
      <top/>
      <bottom/>
      <diagonal/>
    </border>
    <border>
      <left/>
      <right style="mediumDashDot">
        <color theme="5"/>
      </right>
      <top/>
      <bottom/>
      <diagonal/>
    </border>
    <border>
      <left style="mediumDashDot">
        <color theme="5"/>
      </left>
      <right/>
      <top/>
      <bottom style="mediumDashDot">
        <color theme="5"/>
      </bottom>
      <diagonal/>
    </border>
    <border>
      <left/>
      <right style="mediumDashDot">
        <color theme="5"/>
      </right>
      <top/>
      <bottom style="mediumDashDot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Dot">
        <color rgb="FFFF0000"/>
      </right>
      <top style="thin">
        <color indexed="64"/>
      </top>
      <bottom style="thin">
        <color indexed="64"/>
      </bottom>
      <diagonal/>
    </border>
    <border>
      <left style="mediumDashDotDot">
        <color rgb="FFFF0000"/>
      </left>
      <right style="thin">
        <color indexed="64"/>
      </right>
      <top style="thin">
        <color indexed="64"/>
      </top>
      <bottom style="mediumDashDot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rgb="FFFF0000"/>
      </bottom>
      <diagonal/>
    </border>
    <border>
      <left style="thin">
        <color indexed="64"/>
      </left>
      <right style="mediumDashDotDot">
        <color rgb="FFFF0000"/>
      </right>
      <top style="thin">
        <color indexed="64"/>
      </top>
      <bottom style="mediumDashDotDot">
        <color rgb="FFFF0000"/>
      </bottom>
      <diagonal/>
    </border>
    <border>
      <left/>
      <right/>
      <top/>
      <bottom style="mediumDashDotDot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rgb="FFFF0000"/>
      </right>
      <top/>
      <bottom style="thin">
        <color indexed="64"/>
      </bottom>
      <diagonal/>
    </border>
    <border>
      <left/>
      <right style="mediumDashDotDot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 style="mediumDashDotDot">
        <color rgb="FFFF0000"/>
      </bottom>
      <diagonal/>
    </border>
    <border>
      <left style="mediumDashDotDot">
        <color rgb="FFFF0000"/>
      </left>
      <right/>
      <top/>
      <bottom/>
      <diagonal/>
    </border>
    <border>
      <left style="mediumDashDotDot">
        <color rgb="FFFF0000"/>
      </left>
      <right style="mediumDashDotDot">
        <color rgb="FFFF0000"/>
      </right>
      <top style="mediumDashDotDot">
        <color rgb="FFFF0000"/>
      </top>
      <bottom style="mediumDashDotDot">
        <color rgb="FFFF0000"/>
      </bottom>
      <diagonal/>
    </border>
    <border>
      <left style="mediumDashDotDot">
        <color rgb="FFFF0000"/>
      </left>
      <right/>
      <top style="mediumDashDotDot">
        <color rgb="FFFF0000"/>
      </top>
      <bottom style="mediumDashDotDot">
        <color rgb="FFFF0000"/>
      </bottom>
      <diagonal/>
    </border>
    <border>
      <left/>
      <right/>
      <top style="mediumDashDotDot">
        <color rgb="FFFF0000"/>
      </top>
      <bottom style="mediumDashDotDot">
        <color rgb="FFFF0000"/>
      </bottom>
      <diagonal/>
    </border>
    <border>
      <left/>
      <right style="mediumDashDotDot">
        <color rgb="FFFF0000"/>
      </right>
      <top style="mediumDashDotDot">
        <color rgb="FFFF0000"/>
      </top>
      <bottom style="mediumDashDotDot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/>
    <xf numFmtId="0" fontId="17" fillId="0" borderId="0" xfId="0" applyFont="1" applyFill="1" applyAlignment="1">
      <alignment vertical="top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7" fillId="13" borderId="4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14" borderId="55" xfId="0" applyFont="1" applyFill="1" applyBorder="1" applyAlignment="1">
      <alignment horizontal="center" vertical="center"/>
    </xf>
    <xf numFmtId="0" fontId="26" fillId="14" borderId="0" xfId="0" applyFont="1" applyFill="1" applyBorder="1" applyAlignment="1">
      <alignment horizontal="center" vertical="center"/>
    </xf>
    <xf numFmtId="0" fontId="26" fillId="14" borderId="56" xfId="0" applyFont="1" applyFill="1" applyBorder="1" applyAlignment="1">
      <alignment horizontal="center" vertical="center"/>
    </xf>
    <xf numFmtId="0" fontId="26" fillId="14" borderId="57" xfId="0" applyFont="1" applyFill="1" applyBorder="1" applyAlignment="1">
      <alignment horizontal="center" vertical="center"/>
    </xf>
    <xf numFmtId="0" fontId="26" fillId="14" borderId="58" xfId="0" applyFont="1" applyFill="1" applyBorder="1" applyAlignment="1">
      <alignment horizontal="center" vertical="center"/>
    </xf>
    <xf numFmtId="0" fontId="26" fillId="14" borderId="59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22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9" fillId="13" borderId="35" xfId="0" applyFont="1" applyFill="1" applyBorder="1" applyAlignment="1">
      <alignment horizontal="center" vertical="center"/>
    </xf>
    <xf numFmtId="0" fontId="9" fillId="9" borderId="35" xfId="0" applyFont="1" applyFill="1" applyBorder="1" applyAlignment="1">
      <alignment horizontal="center" vertical="center"/>
    </xf>
    <xf numFmtId="0" fontId="9" fillId="14" borderId="35" xfId="0" applyFont="1" applyFill="1" applyBorder="1" applyAlignment="1">
      <alignment horizontal="center" vertical="center"/>
    </xf>
    <xf numFmtId="0" fontId="31" fillId="12" borderId="35" xfId="0" applyFont="1" applyFill="1" applyBorder="1" applyAlignment="1">
      <alignment horizontal="center" vertical="center"/>
    </xf>
    <xf numFmtId="0" fontId="31" fillId="11" borderId="35" xfId="0" applyFont="1" applyFill="1" applyBorder="1" applyAlignment="1">
      <alignment horizontal="center" vertical="center"/>
    </xf>
    <xf numFmtId="0" fontId="0" fillId="0" borderId="74" xfId="0" applyBorder="1"/>
    <xf numFmtId="0" fontId="0" fillId="0" borderId="71" xfId="0" applyBorder="1"/>
    <xf numFmtId="0" fontId="31" fillId="0" borderId="0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vertical="center"/>
    </xf>
    <xf numFmtId="0" fontId="1" fillId="11" borderId="35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/>
    </xf>
    <xf numFmtId="0" fontId="0" fillId="0" borderId="76" xfId="0" applyBorder="1"/>
    <xf numFmtId="0" fontId="31" fillId="18" borderId="35" xfId="0" applyFont="1" applyFill="1" applyBorder="1" applyAlignment="1">
      <alignment horizontal="center" vertical="center"/>
    </xf>
    <xf numFmtId="0" fontId="31" fillId="18" borderId="69" xfId="0" applyFont="1" applyFill="1" applyBorder="1" applyAlignment="1">
      <alignment horizontal="center" vertical="center"/>
    </xf>
    <xf numFmtId="0" fontId="31" fillId="11" borderId="75" xfId="0" applyFont="1" applyFill="1" applyBorder="1" applyAlignment="1">
      <alignment horizontal="center" vertical="center"/>
    </xf>
    <xf numFmtId="0" fontId="31" fillId="11" borderId="69" xfId="0" applyFont="1" applyFill="1" applyBorder="1" applyAlignment="1">
      <alignment horizontal="center" vertical="center"/>
    </xf>
    <xf numFmtId="0" fontId="31" fillId="12" borderId="69" xfId="0" applyFont="1" applyFill="1" applyBorder="1" applyAlignment="1">
      <alignment horizontal="center" vertical="center"/>
    </xf>
    <xf numFmtId="0" fontId="31" fillId="12" borderId="67" xfId="0" applyFont="1" applyFill="1" applyBorder="1" applyAlignment="1">
      <alignment horizontal="center" vertical="center"/>
    </xf>
    <xf numFmtId="0" fontId="31" fillId="12" borderId="7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5" fillId="21" borderId="28" xfId="0" applyFont="1" applyFill="1" applyBorder="1" applyAlignment="1" applyProtection="1">
      <alignment horizontal="center" vertical="center"/>
      <protection locked="0"/>
    </xf>
    <xf numFmtId="0" fontId="35" fillId="21" borderId="0" xfId="0" applyFont="1" applyFill="1" applyBorder="1" applyAlignment="1" applyProtection="1">
      <alignment horizontal="center" vertical="center"/>
      <protection locked="0"/>
    </xf>
    <xf numFmtId="0" fontId="35" fillId="21" borderId="33" xfId="0" applyFont="1" applyFill="1" applyBorder="1" applyAlignment="1" applyProtection="1">
      <alignment horizontal="center" vertical="center"/>
      <protection locked="0"/>
    </xf>
    <xf numFmtId="0" fontId="37" fillId="21" borderId="44" xfId="0" applyFont="1" applyFill="1" applyBorder="1" applyAlignment="1" applyProtection="1">
      <alignment horizontal="center" vertical="center"/>
      <protection locked="0"/>
    </xf>
    <xf numFmtId="0" fontId="36" fillId="21" borderId="31" xfId="0" applyFont="1" applyFill="1" applyBorder="1" applyAlignment="1" applyProtection="1">
      <alignment horizontal="center" vertical="center"/>
      <protection locked="0"/>
    </xf>
    <xf numFmtId="0" fontId="35" fillId="21" borderId="35" xfId="0" applyFont="1" applyFill="1" applyBorder="1" applyAlignment="1" applyProtection="1">
      <alignment horizontal="center" vertical="center"/>
      <protection locked="0"/>
    </xf>
    <xf numFmtId="0" fontId="35" fillId="21" borderId="67" xfId="0" applyFont="1" applyFill="1" applyBorder="1" applyAlignment="1" applyProtection="1">
      <alignment horizontal="center" vertical="center"/>
      <protection locked="0"/>
    </xf>
    <xf numFmtId="0" fontId="35" fillId="21" borderId="42" xfId="0" applyFont="1" applyFill="1" applyBorder="1" applyAlignment="1" applyProtection="1">
      <alignment horizontal="center" vertical="center"/>
      <protection locked="0"/>
    </xf>
    <xf numFmtId="0" fontId="1" fillId="13" borderId="66" xfId="0" applyFont="1" applyFill="1" applyBorder="1" applyAlignment="1">
      <alignment horizontal="center" vertical="center"/>
    </xf>
    <xf numFmtId="0" fontId="1" fillId="19" borderId="72" xfId="0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/>
    </xf>
    <xf numFmtId="0" fontId="2" fillId="3" borderId="77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/>
    </xf>
    <xf numFmtId="0" fontId="1" fillId="0" borderId="78" xfId="0" applyFont="1" applyBorder="1" applyAlignment="1">
      <alignment horizontal="center" vertical="top"/>
    </xf>
    <xf numFmtId="0" fontId="1" fillId="0" borderId="79" xfId="0" applyFont="1" applyBorder="1" applyAlignment="1">
      <alignment horizontal="center" vertical="top"/>
    </xf>
    <xf numFmtId="0" fontId="1" fillId="0" borderId="80" xfId="0" applyFont="1" applyBorder="1" applyAlignment="1">
      <alignment horizontal="center" vertical="top"/>
    </xf>
    <xf numFmtId="0" fontId="1" fillId="0" borderId="78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34" fillId="21" borderId="0" xfId="0" applyFont="1" applyFill="1" applyAlignment="1">
      <alignment horizontal="center" vertical="center"/>
    </xf>
    <xf numFmtId="0" fontId="12" fillId="15" borderId="6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17" borderId="3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top"/>
    </xf>
    <xf numFmtId="0" fontId="22" fillId="4" borderId="37" xfId="0" applyFont="1" applyFill="1" applyBorder="1" applyAlignment="1">
      <alignment horizontal="center" vertical="top"/>
    </xf>
    <xf numFmtId="0" fontId="22" fillId="4" borderId="38" xfId="0" applyFont="1" applyFill="1" applyBorder="1" applyAlignment="1">
      <alignment horizontal="center" vertical="top"/>
    </xf>
    <xf numFmtId="0" fontId="22" fillId="4" borderId="39" xfId="0" applyFont="1" applyFill="1" applyBorder="1" applyAlignment="1">
      <alignment horizontal="center" vertical="top"/>
    </xf>
    <xf numFmtId="0" fontId="22" fillId="4" borderId="0" xfId="0" applyFont="1" applyFill="1" applyBorder="1" applyAlignment="1">
      <alignment horizontal="center" vertical="top"/>
    </xf>
    <xf numFmtId="0" fontId="22" fillId="4" borderId="40" xfId="0" applyFont="1" applyFill="1" applyBorder="1" applyAlignment="1">
      <alignment horizontal="center" vertical="top"/>
    </xf>
    <xf numFmtId="0" fontId="16" fillId="9" borderId="45" xfId="0" applyFont="1" applyFill="1" applyBorder="1" applyAlignment="1">
      <alignment horizontal="center" vertical="center"/>
    </xf>
    <xf numFmtId="0" fontId="16" fillId="9" borderId="46" xfId="0" applyFont="1" applyFill="1" applyBorder="1" applyAlignment="1">
      <alignment horizontal="center" vertical="center"/>
    </xf>
    <xf numFmtId="0" fontId="16" fillId="9" borderId="47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top"/>
    </xf>
    <xf numFmtId="0" fontId="17" fillId="13" borderId="0" xfId="0" applyFont="1" applyFill="1" applyBorder="1" applyAlignment="1">
      <alignment horizontal="center" vertical="top"/>
    </xf>
    <xf numFmtId="0" fontId="17" fillId="13" borderId="40" xfId="0" applyFont="1" applyFill="1" applyBorder="1" applyAlignment="1">
      <alignment horizontal="center" vertical="top"/>
    </xf>
    <xf numFmtId="0" fontId="22" fillId="15" borderId="6" xfId="0" applyFont="1" applyFill="1" applyBorder="1" applyAlignment="1">
      <alignment horizontal="center" vertical="center"/>
    </xf>
    <xf numFmtId="0" fontId="22" fillId="15" borderId="7" xfId="0" applyFont="1" applyFill="1" applyBorder="1" applyAlignment="1">
      <alignment horizontal="center" vertical="center"/>
    </xf>
    <xf numFmtId="0" fontId="22" fillId="15" borderId="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7" fillId="13" borderId="50" xfId="0" applyFont="1" applyFill="1" applyBorder="1" applyAlignment="1">
      <alignment horizontal="center" vertical="center"/>
    </xf>
    <xf numFmtId="0" fontId="9" fillId="13" borderId="51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left" vertical="top"/>
    </xf>
    <xf numFmtId="0" fontId="22" fillId="4" borderId="39" xfId="0" applyFont="1" applyFill="1" applyBorder="1" applyAlignment="1">
      <alignment horizontal="center" vertical="top" wrapText="1"/>
    </xf>
    <xf numFmtId="0" fontId="22" fillId="4" borderId="0" xfId="0" applyFont="1" applyFill="1" applyBorder="1" applyAlignment="1">
      <alignment horizontal="center" vertical="top" wrapText="1"/>
    </xf>
    <xf numFmtId="0" fontId="22" fillId="4" borderId="40" xfId="0" applyFont="1" applyFill="1" applyBorder="1" applyAlignment="1">
      <alignment horizontal="center" vertical="top" wrapText="1"/>
    </xf>
    <xf numFmtId="0" fontId="22" fillId="4" borderId="36" xfId="0" applyFont="1" applyFill="1" applyBorder="1" applyAlignment="1">
      <alignment horizontal="center" vertical="top" wrapText="1"/>
    </xf>
    <xf numFmtId="0" fontId="22" fillId="4" borderId="37" xfId="0" applyFont="1" applyFill="1" applyBorder="1" applyAlignment="1">
      <alignment horizontal="center" vertical="top" wrapText="1"/>
    </xf>
    <xf numFmtId="0" fontId="22" fillId="4" borderId="38" xfId="0" applyFont="1" applyFill="1" applyBorder="1" applyAlignment="1">
      <alignment horizontal="center" vertical="top" wrapText="1"/>
    </xf>
    <xf numFmtId="0" fontId="31" fillId="10" borderId="68" xfId="0" applyFont="1" applyFill="1" applyBorder="1" applyAlignment="1">
      <alignment horizontal="center" vertical="center"/>
    </xf>
    <xf numFmtId="0" fontId="31" fillId="10" borderId="69" xfId="0" applyFont="1" applyFill="1" applyBorder="1" applyAlignment="1">
      <alignment horizontal="center" vertical="center"/>
    </xf>
    <xf numFmtId="0" fontId="31" fillId="17" borderId="69" xfId="0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1" fillId="17" borderId="72" xfId="0" applyFont="1" applyFill="1" applyBorder="1" applyAlignment="1">
      <alignment horizontal="center" vertical="center"/>
    </xf>
    <xf numFmtId="0" fontId="1" fillId="17" borderId="73" xfId="0" applyFont="1" applyFill="1" applyBorder="1" applyAlignment="1">
      <alignment horizontal="center" vertical="center"/>
    </xf>
    <xf numFmtId="0" fontId="32" fillId="2" borderId="83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8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8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/>
    </xf>
    <xf numFmtId="0" fontId="33" fillId="20" borderId="0" xfId="1" applyFill="1" applyBorder="1" applyAlignment="1">
      <alignment horizontal="center" vertical="center"/>
    </xf>
    <xf numFmtId="0" fontId="38" fillId="22" borderId="7" xfId="0" applyFont="1" applyFill="1" applyBorder="1" applyAlignment="1">
      <alignment horizontal="center" vertical="center"/>
    </xf>
    <xf numFmtId="0" fontId="38" fillId="22" borderId="0" xfId="0" applyFont="1" applyFill="1" applyBorder="1" applyAlignment="1">
      <alignment horizontal="center" vertical="center"/>
    </xf>
    <xf numFmtId="0" fontId="38" fillId="22" borderId="84" xfId="0" applyFont="1" applyFill="1" applyBorder="1" applyAlignment="1">
      <alignment horizontal="center" vertical="center"/>
    </xf>
    <xf numFmtId="0" fontId="27" fillId="16" borderId="56" xfId="0" applyFont="1" applyFill="1" applyBorder="1" applyAlignment="1">
      <alignment horizontal="center" vertical="center" wrapText="1"/>
    </xf>
    <xf numFmtId="0" fontId="27" fillId="16" borderId="0" xfId="0" applyFont="1" applyFill="1" applyBorder="1" applyAlignment="1">
      <alignment horizontal="center" vertical="center" wrapText="1"/>
    </xf>
    <xf numFmtId="0" fontId="27" fillId="16" borderId="55" xfId="0" applyFont="1" applyFill="1" applyBorder="1" applyAlignment="1">
      <alignment horizontal="center" vertical="center" wrapText="1"/>
    </xf>
    <xf numFmtId="0" fontId="28" fillId="4" borderId="52" xfId="0" applyFont="1" applyFill="1" applyBorder="1" applyAlignment="1">
      <alignment horizontal="center" vertical="center"/>
    </xf>
    <xf numFmtId="0" fontId="28" fillId="4" borderId="53" xfId="0" applyFont="1" applyFill="1" applyBorder="1" applyAlignment="1">
      <alignment horizontal="center" vertical="center"/>
    </xf>
    <xf numFmtId="0" fontId="28" fillId="4" borderId="5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7.wdp"/><Relationship Id="rId3" Type="http://schemas.openxmlformats.org/officeDocument/2006/relationships/image" Target="../media/image5.jpeg"/><Relationship Id="rId7" Type="http://schemas.openxmlformats.org/officeDocument/2006/relationships/image" Target="../media/image7.jpeg"/><Relationship Id="rId2" Type="http://schemas.microsoft.com/office/2007/relationships/hdphoto" Target="../media/hdphoto4.wdp"/><Relationship Id="rId1" Type="http://schemas.openxmlformats.org/officeDocument/2006/relationships/image" Target="../media/image4.jpeg"/><Relationship Id="rId6" Type="http://schemas.microsoft.com/office/2007/relationships/hdphoto" Target="../media/hdphoto6.wdp"/><Relationship Id="rId5" Type="http://schemas.openxmlformats.org/officeDocument/2006/relationships/image" Target="../media/image6.jpeg"/><Relationship Id="rId10" Type="http://schemas.microsoft.com/office/2007/relationships/hdphoto" Target="../media/hdphoto8.wdp"/><Relationship Id="rId4" Type="http://schemas.microsoft.com/office/2007/relationships/hdphoto" Target="../media/hdphoto5.wdp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171450</xdr:rowOff>
    </xdr:from>
    <xdr:to>
      <xdr:col>5</xdr:col>
      <xdr:colOff>590087</xdr:colOff>
      <xdr:row>59</xdr:row>
      <xdr:rowOff>85188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rightnessContrast brigh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0150" y="8648700"/>
          <a:ext cx="3704762" cy="42952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12</xdr:col>
      <xdr:colOff>647700</xdr:colOff>
      <xdr:row>41</xdr:row>
      <xdr:rowOff>0</xdr:rowOff>
    </xdr:from>
    <xdr:to>
      <xdr:col>18</xdr:col>
      <xdr:colOff>9101</xdr:colOff>
      <xdr:row>56</xdr:row>
      <xdr:rowOff>47262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 xmlns="">
                <a14:imgLayer r:embed="rId4">
                  <a14:imgEffect>
                    <a14:brightnessContrast brigh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420225" y="9429750"/>
          <a:ext cx="3390476" cy="29047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6</xdr:col>
      <xdr:colOff>304799</xdr:colOff>
      <xdr:row>37</xdr:row>
      <xdr:rowOff>0</xdr:rowOff>
    </xdr:from>
    <xdr:to>
      <xdr:col>12</xdr:col>
      <xdr:colOff>161446</xdr:colOff>
      <xdr:row>59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248274" y="8667750"/>
          <a:ext cx="3685697" cy="42767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198437</xdr:colOff>
      <xdr:row>27</xdr:row>
      <xdr:rowOff>87973</xdr:rowOff>
    </xdr:from>
    <xdr:to>
      <xdr:col>3</xdr:col>
      <xdr:colOff>507999</xdr:colOff>
      <xdr:row>40</xdr:row>
      <xdr:rowOff>136095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8437" y="5326723"/>
          <a:ext cx="2143125" cy="252462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42739</xdr:colOff>
      <xdr:row>16</xdr:row>
      <xdr:rowOff>103188</xdr:rowOff>
    </xdr:from>
    <xdr:to>
      <xdr:col>13</xdr:col>
      <xdr:colOff>529965</xdr:colOff>
      <xdr:row>32</xdr:row>
      <xdr:rowOff>119064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 xmlns="">
                <a14:imgLayer r:embed="rId4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46677" y="3214688"/>
          <a:ext cx="4154351" cy="309562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230187</xdr:colOff>
      <xdr:row>10</xdr:row>
      <xdr:rowOff>79375</xdr:rowOff>
    </xdr:from>
    <xdr:to>
      <xdr:col>5</xdr:col>
      <xdr:colOff>1325563</xdr:colOff>
      <xdr:row>22</xdr:row>
      <xdr:rowOff>53166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74937" y="2039938"/>
          <a:ext cx="2651126" cy="2275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520701</xdr:colOff>
      <xdr:row>0</xdr:row>
      <xdr:rowOff>150810</xdr:rowOff>
    </xdr:from>
    <xdr:to>
      <xdr:col>13</xdr:col>
      <xdr:colOff>420688</xdr:colOff>
      <xdr:row>15</xdr:row>
      <xdr:rowOff>118576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prstClr val="black"/>
            <a:schemeClr val="accent6">
              <a:lumMod val="20000"/>
              <a:lumOff val="80000"/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 xmlns="">
                <a14:imgLayer r:embed="rId8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4639" y="150810"/>
          <a:ext cx="3567112" cy="28887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484188</xdr:colOff>
      <xdr:row>24</xdr:row>
      <xdr:rowOff>142875</xdr:rowOff>
    </xdr:from>
    <xdr:to>
      <xdr:col>6</xdr:col>
      <xdr:colOff>534342</xdr:colOff>
      <xdr:row>40</xdr:row>
      <xdr:rowOff>24320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28938" y="4802188"/>
          <a:ext cx="3098154" cy="29373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legram.me/saber_kalantari72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60"/>
  <sheetViews>
    <sheetView windowProtection="1" tabSelected="1" topLeftCell="B1" zoomScaleNormal="100" workbookViewId="0">
      <selection activeCell="B10" sqref="B10"/>
    </sheetView>
  </sheetViews>
  <sheetFormatPr defaultRowHeight="14.25"/>
  <cols>
    <col min="1" max="2" width="9.375" customWidth="1"/>
    <col min="3" max="3" width="9.625" customWidth="1"/>
    <col min="4" max="4" width="9.125" customWidth="1"/>
    <col min="7" max="7" width="9.125" customWidth="1"/>
    <col min="8" max="8" width="9.375" customWidth="1"/>
    <col min="10" max="10" width="10.75" customWidth="1"/>
    <col min="12" max="14" width="9.875" customWidth="1"/>
    <col min="15" max="15" width="9.25" customWidth="1"/>
    <col min="16" max="16" width="9.75" customWidth="1"/>
    <col min="17" max="17" width="10" customWidth="1"/>
    <col min="18" max="18" width="11.75" bestFit="1" customWidth="1"/>
    <col min="22" max="22" width="9.875" customWidth="1"/>
    <col min="23" max="23" width="10" customWidth="1"/>
  </cols>
  <sheetData>
    <row r="2" spans="1:26" ht="18" customHeight="1" thickBot="1">
      <c r="R2" s="76"/>
    </row>
    <row r="3" spans="1:26" ht="18.75" customHeight="1" thickTop="1" thickBot="1">
      <c r="A3" s="16" t="s">
        <v>3</v>
      </c>
      <c r="B3" s="77">
        <v>0</v>
      </c>
      <c r="C3" s="17"/>
      <c r="D3" s="77">
        <v>2</v>
      </c>
      <c r="E3" s="18">
        <f>(IF(D3=1,jadavel!B5,1)*(IF(D3=2,jadavel!B6,1))*(IF(D3=3,jadavel!B7,1))*(IF(D3=4,jadavel!B8,1))*(IF(D3=5,jadavel!B9,1)))</f>
        <v>0</v>
      </c>
      <c r="F3" s="3"/>
      <c r="G3" s="3"/>
      <c r="H3" s="88" t="s">
        <v>0</v>
      </c>
      <c r="I3" s="88"/>
      <c r="J3" s="88"/>
      <c r="K3" s="88"/>
      <c r="L3" s="88"/>
      <c r="M3" s="88"/>
      <c r="N3" s="88"/>
      <c r="P3" s="148" t="s">
        <v>100</v>
      </c>
      <c r="Q3" s="149"/>
      <c r="R3" s="149"/>
      <c r="S3" s="149"/>
      <c r="T3" s="156" t="s">
        <v>103</v>
      </c>
      <c r="U3" s="156"/>
      <c r="V3" s="156"/>
      <c r="W3" s="156"/>
      <c r="X3" s="156"/>
      <c r="Y3" s="156"/>
      <c r="Z3" s="156"/>
    </row>
    <row r="4" spans="1:26" ht="19.5" customHeight="1" thickBot="1">
      <c r="A4" s="19" t="s">
        <v>4</v>
      </c>
      <c r="B4" s="78">
        <v>0</v>
      </c>
      <c r="C4" s="15"/>
      <c r="D4" s="14" t="s">
        <v>97</v>
      </c>
      <c r="E4" s="81">
        <v>0</v>
      </c>
      <c r="F4" s="3"/>
      <c r="G4" s="3"/>
      <c r="H4" s="90" t="s">
        <v>1</v>
      </c>
      <c r="I4" s="92"/>
      <c r="J4" s="90" t="s">
        <v>90</v>
      </c>
      <c r="K4" s="91"/>
      <c r="L4" s="92"/>
      <c r="M4" s="89" t="s">
        <v>96</v>
      </c>
      <c r="N4" s="89"/>
      <c r="P4" s="150"/>
      <c r="Q4" s="151"/>
      <c r="R4" s="151"/>
      <c r="S4" s="151"/>
      <c r="T4" s="157"/>
      <c r="U4" s="157"/>
      <c r="V4" s="157"/>
      <c r="W4" s="157"/>
      <c r="X4" s="157"/>
      <c r="Y4" s="157"/>
      <c r="Z4" s="157"/>
    </row>
    <row r="5" spans="1:26" ht="19.5" customHeight="1" thickBot="1">
      <c r="A5" s="19" t="s">
        <v>5</v>
      </c>
      <c r="B5" s="78">
        <v>0</v>
      </c>
      <c r="C5" s="15"/>
      <c r="D5" s="14" t="s">
        <v>77</v>
      </c>
      <c r="E5" s="81">
        <v>0</v>
      </c>
      <c r="F5" s="3"/>
      <c r="G5" s="3"/>
      <c r="H5" s="93" t="s">
        <v>2</v>
      </c>
      <c r="I5" s="95"/>
      <c r="J5" s="93" t="s">
        <v>91</v>
      </c>
      <c r="K5" s="94"/>
      <c r="L5" s="95"/>
      <c r="M5" s="89" t="s">
        <v>101</v>
      </c>
      <c r="N5" s="89"/>
      <c r="P5" s="150"/>
      <c r="Q5" s="151"/>
      <c r="R5" s="151"/>
      <c r="S5" s="151"/>
      <c r="T5" s="157"/>
      <c r="U5" s="157"/>
      <c r="V5" s="157"/>
      <c r="W5" s="157"/>
      <c r="X5" s="157"/>
      <c r="Y5" s="157"/>
      <c r="Z5" s="157"/>
    </row>
    <row r="6" spans="1:26" ht="19.5" customHeight="1" thickBot="1">
      <c r="A6" s="19" t="s">
        <v>6</v>
      </c>
      <c r="B6" s="78">
        <v>0</v>
      </c>
      <c r="C6" s="15"/>
      <c r="D6" s="14"/>
      <c r="E6" s="20"/>
      <c r="F6" s="3"/>
      <c r="G6" s="3"/>
      <c r="H6" s="93" t="s">
        <v>7</v>
      </c>
      <c r="I6" s="95"/>
      <c r="J6" s="93" t="s">
        <v>92</v>
      </c>
      <c r="K6" s="94"/>
      <c r="L6" s="95"/>
      <c r="M6" s="89"/>
      <c r="N6" s="89"/>
      <c r="P6" s="152"/>
      <c r="Q6" s="153"/>
      <c r="R6" s="153"/>
      <c r="S6" s="153"/>
      <c r="T6" s="158"/>
      <c r="U6" s="158"/>
      <c r="V6" s="158"/>
      <c r="W6" s="158"/>
      <c r="X6" s="158"/>
      <c r="Y6" s="158"/>
      <c r="Z6" s="158"/>
    </row>
    <row r="7" spans="1:26" ht="19.5" customHeight="1" thickTop="1" thickBot="1">
      <c r="A7" s="19" t="s">
        <v>10</v>
      </c>
      <c r="B7" s="78">
        <v>0</v>
      </c>
      <c r="C7" s="15"/>
      <c r="D7" s="14"/>
      <c r="E7" s="20"/>
      <c r="F7" s="3"/>
      <c r="G7" s="3"/>
      <c r="H7" s="93" t="s">
        <v>89</v>
      </c>
      <c r="I7" s="95"/>
      <c r="J7" s="93" t="s">
        <v>93</v>
      </c>
      <c r="K7" s="94"/>
      <c r="L7" s="95"/>
      <c r="M7" s="89"/>
      <c r="N7" s="89"/>
      <c r="P7" s="155" t="s">
        <v>99</v>
      </c>
      <c r="Q7" s="155"/>
      <c r="R7" s="155"/>
      <c r="S7" s="155"/>
      <c r="V7" s="154" t="s">
        <v>104</v>
      </c>
      <c r="W7" s="154"/>
      <c r="X7" s="154"/>
    </row>
    <row r="8" spans="1:26" ht="18.75">
      <c r="A8" s="19" t="s">
        <v>8</v>
      </c>
      <c r="B8" s="78">
        <v>0</v>
      </c>
      <c r="C8" s="15"/>
      <c r="D8" s="14"/>
      <c r="E8" s="20"/>
      <c r="F8" s="3"/>
      <c r="G8" s="3"/>
      <c r="I8" s="25"/>
      <c r="P8" s="96" t="s">
        <v>102</v>
      </c>
      <c r="Q8" s="96"/>
      <c r="R8" s="96"/>
      <c r="S8" s="96"/>
    </row>
    <row r="9" spans="1:26" ht="18.75">
      <c r="A9" s="19" t="s">
        <v>32</v>
      </c>
      <c r="B9" s="78">
        <v>0</v>
      </c>
      <c r="C9" s="15"/>
      <c r="D9" s="14"/>
      <c r="E9" s="20"/>
      <c r="F9" s="3"/>
      <c r="G9" s="3"/>
      <c r="I9" s="25"/>
      <c r="P9" s="96"/>
      <c r="Q9" s="96"/>
      <c r="R9" s="96"/>
      <c r="S9" s="96"/>
    </row>
    <row r="10" spans="1:26" ht="19.5" thickBot="1">
      <c r="A10" s="19" t="s">
        <v>9</v>
      </c>
      <c r="B10" s="78">
        <v>0</v>
      </c>
      <c r="C10" s="15"/>
      <c r="D10" s="14"/>
      <c r="E10" s="20"/>
      <c r="F10" s="3"/>
      <c r="G10" s="3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6" ht="18.75" customHeight="1" thickBot="1">
      <c r="A11" s="21" t="s">
        <v>27</v>
      </c>
      <c r="B11" s="79">
        <v>0</v>
      </c>
      <c r="C11" s="23"/>
      <c r="D11" s="22"/>
      <c r="E11" s="24"/>
      <c r="F11" s="3"/>
      <c r="G11" s="3"/>
      <c r="K11" s="61"/>
      <c r="L11" s="144" t="s">
        <v>98</v>
      </c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68"/>
    </row>
    <row r="12" spans="1:26" ht="20.25" customHeight="1" thickTop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61"/>
      <c r="L12" s="103" t="s">
        <v>66</v>
      </c>
      <c r="M12" s="104"/>
      <c r="N12" s="102" t="s">
        <v>65</v>
      </c>
      <c r="O12" s="102"/>
      <c r="P12" s="97" t="s">
        <v>78</v>
      </c>
      <c r="Q12" s="98"/>
      <c r="R12" s="87" t="s">
        <v>94</v>
      </c>
      <c r="S12" s="87"/>
      <c r="T12" s="87"/>
      <c r="U12" s="87"/>
      <c r="V12" s="87" t="s">
        <v>95</v>
      </c>
      <c r="W12" s="87"/>
      <c r="X12" s="87"/>
      <c r="Y12" s="105"/>
      <c r="Z12" s="68"/>
    </row>
    <row r="13" spans="1:26" ht="18.75" customHeight="1">
      <c r="A13" s="126" t="s">
        <v>31</v>
      </c>
      <c r="B13" s="127"/>
      <c r="C13" s="127"/>
      <c r="D13" s="128"/>
      <c r="E13" s="35"/>
      <c r="F13" s="112" t="s">
        <v>30</v>
      </c>
      <c r="G13" s="113"/>
      <c r="H13" s="113"/>
      <c r="I13" s="114"/>
      <c r="J13" s="4"/>
      <c r="K13" s="61"/>
      <c r="L13" s="103"/>
      <c r="M13" s="104"/>
      <c r="N13" s="102"/>
      <c r="O13" s="102"/>
      <c r="P13" s="99"/>
      <c r="Q13" s="100"/>
      <c r="R13" s="87" t="s">
        <v>76</v>
      </c>
      <c r="S13" s="87"/>
      <c r="T13" s="87" t="s">
        <v>75</v>
      </c>
      <c r="U13" s="87"/>
      <c r="V13" s="87" t="s">
        <v>76</v>
      </c>
      <c r="W13" s="87"/>
      <c r="X13" s="87" t="s">
        <v>75</v>
      </c>
      <c r="Y13" s="105"/>
      <c r="Z13" s="68"/>
    </row>
    <row r="14" spans="1:26" ht="18.75" customHeight="1">
      <c r="A14" s="129" t="s">
        <v>26</v>
      </c>
      <c r="B14" s="130"/>
      <c r="C14" s="131"/>
      <c r="D14" s="12">
        <f>B10*B7*E3*B11</f>
        <v>0</v>
      </c>
      <c r="E14" s="35"/>
      <c r="F14" s="121" t="s">
        <v>28</v>
      </c>
      <c r="G14" s="122"/>
      <c r="H14" s="122"/>
      <c r="I14" s="123"/>
      <c r="J14" s="4"/>
      <c r="K14" s="61"/>
      <c r="L14" s="103"/>
      <c r="M14" s="104"/>
      <c r="N14" s="102"/>
      <c r="O14" s="102"/>
      <c r="P14" s="66" t="s">
        <v>72</v>
      </c>
      <c r="Q14" s="67" t="s">
        <v>73</v>
      </c>
      <c r="R14" s="86" t="s">
        <v>74</v>
      </c>
      <c r="S14" s="86"/>
      <c r="T14" s="146" t="s">
        <v>74</v>
      </c>
      <c r="U14" s="146"/>
      <c r="V14" s="86" t="s">
        <v>74</v>
      </c>
      <c r="W14" s="86"/>
      <c r="X14" s="146" t="s">
        <v>74</v>
      </c>
      <c r="Y14" s="147"/>
    </row>
    <row r="15" spans="1:26" ht="19.5" thickBot="1">
      <c r="A15" s="132" t="s">
        <v>25</v>
      </c>
      <c r="B15" s="133"/>
      <c r="C15" s="134"/>
      <c r="D15" s="13">
        <f>B10*2.4*B6*B4*B8</f>
        <v>0</v>
      </c>
      <c r="E15" s="35"/>
      <c r="F15" s="124" t="s">
        <v>29</v>
      </c>
      <c r="G15" s="125"/>
      <c r="H15" s="125"/>
      <c r="I15" s="36" t="e">
        <f>(B3)/(MIN(D14,D15))</f>
        <v>#DIV/0!</v>
      </c>
      <c r="J15" s="4"/>
      <c r="L15" s="141">
        <f>(IF(B6=1.6,jadavel!C15,1)*(IF(B6=1.8,jadavel!C16,1))*(IF(B6=2,jadavel!C17,1))*(IF(B6=2.2,jadavel!C18,1))*(IF(B6=2.4,jadavel!C19,1))*(IF(B6=2.7,jadavel!C20,1))*(IF(B6=3,jadavel!C21,1))*(IF(B6&gt;=3.6,(B6+3),1)))</f>
        <v>1</v>
      </c>
      <c r="M15" s="142"/>
      <c r="N15" s="143">
        <f>(IF(B6=1.6,jadavel!B15,1)*(IF(B6=1.8,jadavel!B16,1))*(IF(B6=2,jadavel!B17,1))*(IF(B6=2.2,jadavel!B18,1))*(IF(B6=2.4,jadavel!B19,1))*(IF(B6=2.7,jadavel!B20,1))*(IF(B6=3,jadavel!B21,1))*(IF(B6&gt;=3.6,(B6+8),1)))</f>
        <v>1</v>
      </c>
      <c r="O15" s="143"/>
      <c r="P15" s="82">
        <v>0</v>
      </c>
      <c r="Q15" s="82">
        <v>0</v>
      </c>
      <c r="R15" s="82">
        <v>0</v>
      </c>
      <c r="S15" s="82"/>
      <c r="T15" s="82"/>
      <c r="U15" s="82"/>
      <c r="V15" s="82"/>
      <c r="W15" s="82">
        <v>0</v>
      </c>
      <c r="X15" s="82"/>
      <c r="Y15" s="83"/>
      <c r="Z15" s="55"/>
    </row>
    <row r="16" spans="1:26" ht="23.25" thickBot="1">
      <c r="A16" s="26"/>
      <c r="B16" s="26"/>
      <c r="C16" s="26"/>
      <c r="D16" s="26"/>
      <c r="E16" s="26"/>
      <c r="F16" s="26"/>
      <c r="G16" s="26"/>
      <c r="H16" s="26"/>
      <c r="I16" s="80">
        <v>0</v>
      </c>
      <c r="J16" s="26"/>
      <c r="L16" s="63"/>
      <c r="M16" s="63"/>
      <c r="N16" s="63"/>
      <c r="O16" s="65"/>
      <c r="P16" s="64" t="str">
        <f>IF(((P15)&gt;(3*B6)),"ok","error")</f>
        <v>error</v>
      </c>
      <c r="Q16" s="69" t="str">
        <f>IF(((Q15)&gt;(3*B6)),"ok","error")</f>
        <v>error</v>
      </c>
      <c r="R16" s="60" t="str">
        <f>IF(((R15)&gt;(2*B6)),"ok","error")</f>
        <v>error</v>
      </c>
      <c r="S16" s="59" t="str">
        <f>IF(((S15)&gt;(2*B6)),"ok","error")</f>
        <v>error</v>
      </c>
      <c r="T16" s="60" t="str">
        <f>IF(((T15)&gt;(1.75*B6)),"ok","error")</f>
        <v>error</v>
      </c>
      <c r="U16" s="59" t="str">
        <f>IF(((U15)&gt;(1.75*B6)),"ok","error")</f>
        <v>error</v>
      </c>
      <c r="V16" s="60" t="str">
        <f>IF(((V15)&gt;((2*B6)+3)),"ok","error")</f>
        <v>error</v>
      </c>
      <c r="W16" s="59" t="str">
        <f>IF(((W15)&gt;((2*B6)+3)),"ok","error")</f>
        <v>error</v>
      </c>
      <c r="X16" s="60" t="str">
        <f>IF(((X15)&gt;((1.75*B6)+3)),"ok","error")</f>
        <v>error</v>
      </c>
      <c r="Y16" s="74" t="str">
        <f>IF(((Y15)&gt;((1.75*B6)+3)),"ok","error")</f>
        <v>error</v>
      </c>
    </row>
    <row r="17" spans="1:31" ht="19.5" thickBot="1">
      <c r="A17" s="3"/>
      <c r="B17" s="3"/>
      <c r="C17" s="3"/>
      <c r="D17" s="3"/>
      <c r="E17" s="3"/>
      <c r="F17" s="3"/>
      <c r="G17" s="3"/>
      <c r="L17" s="63"/>
      <c r="M17" s="63"/>
      <c r="N17" s="63"/>
      <c r="O17" s="65"/>
      <c r="P17" s="71" t="str">
        <f>IF(((P15)&lt;=((24*B4))),"ok",(IF(P15&lt;=30,"ok","error")))</f>
        <v>ok</v>
      </c>
      <c r="Q17" s="70" t="str">
        <f>IF(((Q15)&lt;=((14*B4))),"ok",(IF(Q15&lt;=20,"ok","error")))</f>
        <v>ok</v>
      </c>
      <c r="R17" s="72" t="str">
        <f>IF(((R15)&lt;=((12*B4))),"ok",(IF(((R15)&lt;=15),"ok","error")))</f>
        <v>ok</v>
      </c>
      <c r="S17" s="73" t="str">
        <f>IF(((S15)&lt;=((8*B4))),"ok",(IF(((S15)&lt;=12.5),"ok","error")))</f>
        <v>ok</v>
      </c>
      <c r="T17" s="72" t="str">
        <f>IF(((T15)&lt;=((12*B4))),"ok",(IF(((T15)&lt;=15),1,"error")))</f>
        <v>ok</v>
      </c>
      <c r="U17" s="73" t="str">
        <f>IF(((U15)&lt;=((8*B4))),"ok",(IF(((U15)&lt;=12.5),"ok","error")))</f>
        <v>ok</v>
      </c>
      <c r="V17" s="72" t="str">
        <f>IF(((V15)&lt;=((12*B4))),"ok",(IF(((V15)&lt;=15),"ok","error")))</f>
        <v>ok</v>
      </c>
      <c r="W17" s="73" t="str">
        <f>IF(((W15)&lt;=((8*B4))),"ok",(IF(((W15)&lt;=12.5),"ok","error")))</f>
        <v>ok</v>
      </c>
      <c r="X17" s="72" t="str">
        <f>IF(((X15)&lt;=((12*B4))),"ok",(IF(((X15)&lt;=15),"ok","error")))</f>
        <v>ok</v>
      </c>
      <c r="Y17" s="75" t="str">
        <f>IF(((Y15)&lt;=((8*B4))),"ok",(IF(((Y15)&lt;=12.5),"ok","error")))</f>
        <v>ok</v>
      </c>
    </row>
    <row r="18" spans="1:31" ht="19.5" thickBot="1">
      <c r="E18" s="3"/>
      <c r="F18" s="3"/>
      <c r="G18" s="3"/>
      <c r="I18" s="1"/>
    </row>
    <row r="19" spans="1:31" ht="18.75" customHeight="1">
      <c r="A19" s="106" t="s">
        <v>79</v>
      </c>
      <c r="B19" s="107"/>
      <c r="C19" s="107"/>
      <c r="D19" s="107"/>
      <c r="E19" s="107"/>
      <c r="F19" s="107"/>
      <c r="G19" s="108"/>
      <c r="I19" s="106" t="s">
        <v>47</v>
      </c>
      <c r="J19" s="107"/>
      <c r="K19" s="107"/>
      <c r="L19" s="107"/>
      <c r="M19" s="107"/>
      <c r="N19" s="107"/>
      <c r="O19" s="108"/>
      <c r="Q19" s="106" t="s">
        <v>47</v>
      </c>
      <c r="R19" s="107"/>
      <c r="S19" s="107"/>
      <c r="T19" s="107"/>
      <c r="U19" s="107"/>
      <c r="V19" s="107"/>
      <c r="W19" s="108"/>
      <c r="X19" s="54"/>
      <c r="Y19" s="106" t="s">
        <v>83</v>
      </c>
      <c r="Z19" s="107"/>
      <c r="AA19" s="107"/>
      <c r="AB19" s="107"/>
      <c r="AC19" s="107"/>
      <c r="AD19" s="107"/>
      <c r="AE19" s="108"/>
    </row>
    <row r="20" spans="1:31" ht="20.25" customHeight="1">
      <c r="A20" s="109" t="s">
        <v>80</v>
      </c>
      <c r="B20" s="110"/>
      <c r="C20" s="110"/>
      <c r="D20" s="110"/>
      <c r="E20" s="110"/>
      <c r="F20" s="110"/>
      <c r="G20" s="111"/>
      <c r="I20" s="109" t="s">
        <v>81</v>
      </c>
      <c r="J20" s="110"/>
      <c r="K20" s="110"/>
      <c r="L20" s="110"/>
      <c r="M20" s="110"/>
      <c r="N20" s="110"/>
      <c r="O20" s="111"/>
      <c r="P20" s="50"/>
      <c r="Q20" s="109" t="s">
        <v>82</v>
      </c>
      <c r="R20" s="110"/>
      <c r="S20" s="110"/>
      <c r="T20" s="110"/>
      <c r="U20" s="110"/>
      <c r="V20" s="110"/>
      <c r="W20" s="111"/>
      <c r="X20" s="50"/>
      <c r="Y20" s="109" t="s">
        <v>84</v>
      </c>
      <c r="Z20" s="110"/>
      <c r="AA20" s="110"/>
      <c r="AB20" s="110"/>
      <c r="AC20" s="110"/>
      <c r="AD20" s="110"/>
      <c r="AE20" s="111"/>
    </row>
    <row r="21" spans="1:31" ht="18.75" customHeight="1">
      <c r="A21" s="115" t="s">
        <v>46</v>
      </c>
      <c r="B21" s="116"/>
      <c r="C21" s="116"/>
      <c r="D21" s="116"/>
      <c r="E21" s="116"/>
      <c r="F21" s="116"/>
      <c r="G21" s="117"/>
      <c r="H21" s="27"/>
      <c r="I21" s="115" t="s">
        <v>46</v>
      </c>
      <c r="J21" s="116"/>
      <c r="K21" s="116"/>
      <c r="L21" s="116"/>
      <c r="M21" s="116"/>
      <c r="N21" s="116"/>
      <c r="O21" s="117"/>
      <c r="P21" s="50"/>
      <c r="Q21" s="115" t="s">
        <v>46</v>
      </c>
      <c r="R21" s="116"/>
      <c r="S21" s="116"/>
      <c r="T21" s="116"/>
      <c r="U21" s="116"/>
      <c r="V21" s="116"/>
      <c r="W21" s="117"/>
      <c r="X21" s="51"/>
      <c r="Y21" s="115" t="s">
        <v>46</v>
      </c>
      <c r="Z21" s="116"/>
      <c r="AA21" s="116"/>
      <c r="AB21" s="116"/>
      <c r="AC21" s="116"/>
      <c r="AD21" s="116"/>
      <c r="AE21" s="117"/>
    </row>
    <row r="22" spans="1:31" ht="15" customHeight="1">
      <c r="A22" s="28" t="s">
        <v>42</v>
      </c>
      <c r="B22" s="29" t="s">
        <v>43</v>
      </c>
      <c r="C22" s="29" t="s">
        <v>44</v>
      </c>
      <c r="D22" s="29" t="s">
        <v>33</v>
      </c>
      <c r="E22" s="30" t="s">
        <v>49</v>
      </c>
      <c r="F22" s="29" t="s">
        <v>45</v>
      </c>
      <c r="G22" s="31" t="s">
        <v>48</v>
      </c>
      <c r="I22" s="28" t="s">
        <v>42</v>
      </c>
      <c r="J22" s="29" t="s">
        <v>43</v>
      </c>
      <c r="K22" s="29" t="s">
        <v>44</v>
      </c>
      <c r="L22" s="29" t="s">
        <v>33</v>
      </c>
      <c r="M22" s="30" t="s">
        <v>49</v>
      </c>
      <c r="N22" s="29" t="s">
        <v>45</v>
      </c>
      <c r="O22" s="31" t="s">
        <v>48</v>
      </c>
      <c r="P22" s="50"/>
      <c r="Q22" s="28" t="s">
        <v>42</v>
      </c>
      <c r="R22" s="29" t="s">
        <v>43</v>
      </c>
      <c r="S22" s="29" t="s">
        <v>44</v>
      </c>
      <c r="T22" s="29" t="s">
        <v>33</v>
      </c>
      <c r="U22" s="30" t="s">
        <v>49</v>
      </c>
      <c r="V22" s="29" t="s">
        <v>45</v>
      </c>
      <c r="W22" s="31" t="s">
        <v>48</v>
      </c>
      <c r="X22" s="53"/>
      <c r="Y22" s="28" t="s">
        <v>42</v>
      </c>
      <c r="Z22" s="29" t="s">
        <v>43</v>
      </c>
      <c r="AA22" s="29" t="s">
        <v>44</v>
      </c>
      <c r="AB22" s="29" t="s">
        <v>33</v>
      </c>
      <c r="AC22" s="30" t="s">
        <v>49</v>
      </c>
      <c r="AD22" s="29" t="s">
        <v>45</v>
      </c>
      <c r="AE22" s="31" t="s">
        <v>48</v>
      </c>
    </row>
    <row r="23" spans="1:31" ht="15.75" customHeight="1" thickBot="1">
      <c r="A23" s="32">
        <f>(R15+(((I16)-1)*P15)*B4)</f>
        <v>0</v>
      </c>
      <c r="B23" s="33">
        <f>(A23)-(((I16)-0.5)*(L15)*(B4))</f>
        <v>0</v>
      </c>
      <c r="C23" s="33">
        <f>(R15-(L15/2))*B4</f>
        <v>0</v>
      </c>
      <c r="D23" s="84">
        <v>1</v>
      </c>
      <c r="E23" s="33">
        <f>(0.6*B9*A23)+(D23*B8*C23)</f>
        <v>0</v>
      </c>
      <c r="F23" s="33">
        <f>(IF((((D23*B8*C23)+(0.6*B8*B23))&lt;=(E23)),((D23*B8*C23)+(0.6*B8*B23)),E23))</f>
        <v>0</v>
      </c>
      <c r="G23" s="34" t="str">
        <f>IF(((0.75*F23)&lt;=(B3)),"ok","error")</f>
        <v>ok</v>
      </c>
      <c r="I23" s="32">
        <f>(S15+(((I16)-1)*Q15)*B4)</f>
        <v>0</v>
      </c>
      <c r="J23" s="33">
        <f>(I23)-(((I16)-0.5)*(L15)*(B4))</f>
        <v>0</v>
      </c>
      <c r="K23" s="33">
        <f>(S15-(L15/2))*B4</f>
        <v>0</v>
      </c>
      <c r="L23" s="84">
        <v>0.5</v>
      </c>
      <c r="M23" s="33">
        <f>(0.6*B9*I23)+(L23*B8*K23)</f>
        <v>0</v>
      </c>
      <c r="N23" s="33">
        <f>(IF((((L23*B8*K23)+(0.6*B8*J23))&lt;=(M23)),((L23*B8*K23)+(0.6*B8*J23)),M23))</f>
        <v>0</v>
      </c>
      <c r="O23" s="34" t="str">
        <f>IF(((0.75*N23)&lt;=(B3)),"ok","error")</f>
        <v>ok</v>
      </c>
      <c r="P23" s="50"/>
      <c r="Q23" s="32">
        <f>(T15+(((I16)-1)*P15)*B4)</f>
        <v>0</v>
      </c>
      <c r="R23" s="33">
        <f>(Q23)-(((I16)-0.5)*(L15)*(B4))</f>
        <v>0</v>
      </c>
      <c r="S23" s="33">
        <f>(T15-(L15/2))*B4</f>
        <v>0</v>
      </c>
      <c r="T23" s="33">
        <v>1</v>
      </c>
      <c r="U23" s="33">
        <f>(0.6*B9*Q23)+(T23*B8*S23)</f>
        <v>0</v>
      </c>
      <c r="V23" s="33">
        <f>(IF((((T23*B8*S23)+(0.6*B8*R23))&lt;=(U23)),((T23*B8*S23)+(0.6*B8*R23)),U23))</f>
        <v>0</v>
      </c>
      <c r="W23" s="34" t="str">
        <f>IF(((0.75*V23)&lt;=(B3)),"ok","error")</f>
        <v>ok</v>
      </c>
      <c r="X23" s="52"/>
      <c r="Y23" s="32">
        <f>(U15+(((I16)-1)*Q15)*B4)</f>
        <v>0</v>
      </c>
      <c r="Z23" s="33">
        <f>(Y23)-(((I16)-0.5)*(L15)*(B4))</f>
        <v>0</v>
      </c>
      <c r="AA23" s="33">
        <f>(U15-(L15/2))*B4</f>
        <v>0</v>
      </c>
      <c r="AB23" s="33">
        <v>1</v>
      </c>
      <c r="AC23" s="33">
        <f>(0.6*B9*Y23)+(AB23*B8*AA23)</f>
        <v>0</v>
      </c>
      <c r="AD23" s="33">
        <f>(IF((((AB23*B8*AA23)+(0.6*B8*Z23))&lt;=(AC23)),((AB23*B8*AA23)+(0.6*B8*Z23)),AC23))</f>
        <v>0</v>
      </c>
      <c r="AE23" s="34" t="str">
        <f>IF(((0.75*AD23)&lt;=(B3)),"ok","error")</f>
        <v>ok</v>
      </c>
    </row>
    <row r="24" spans="1:31" ht="15.75" customHeight="1" thickBot="1">
      <c r="A24" s="29"/>
      <c r="B24" s="29"/>
      <c r="C24" s="29"/>
      <c r="D24" s="29"/>
      <c r="E24" s="29"/>
      <c r="F24" s="29"/>
      <c r="G24" s="29"/>
      <c r="I24" s="29"/>
      <c r="J24" s="29"/>
      <c r="K24" s="29"/>
      <c r="L24" s="29"/>
      <c r="M24" s="29"/>
      <c r="N24" s="29"/>
      <c r="O24" s="29"/>
      <c r="P24" s="50"/>
      <c r="Q24" s="29"/>
      <c r="R24" s="29"/>
      <c r="S24" s="29"/>
      <c r="T24" s="29"/>
      <c r="U24" s="29"/>
      <c r="V24" s="29"/>
      <c r="W24" s="29"/>
      <c r="X24" s="52"/>
      <c r="Y24" s="29"/>
      <c r="Z24" s="29"/>
      <c r="AA24" s="29"/>
      <c r="AB24" s="29"/>
      <c r="AC24" s="29"/>
      <c r="AD24" s="29"/>
      <c r="AE24" s="29"/>
    </row>
    <row r="25" spans="1:31" ht="20.25">
      <c r="A25" s="138" t="s">
        <v>47</v>
      </c>
      <c r="B25" s="139"/>
      <c r="C25" s="139"/>
      <c r="D25" s="139"/>
      <c r="E25" s="139"/>
      <c r="F25" s="139"/>
      <c r="G25" s="140"/>
      <c r="I25" s="106" t="s">
        <v>47</v>
      </c>
      <c r="J25" s="107"/>
      <c r="K25" s="107"/>
      <c r="L25" s="107"/>
      <c r="M25" s="107"/>
      <c r="N25" s="107"/>
      <c r="O25" s="108"/>
      <c r="Q25" s="106" t="s">
        <v>47</v>
      </c>
      <c r="R25" s="107"/>
      <c r="S25" s="107"/>
      <c r="T25" s="107"/>
      <c r="U25" s="107"/>
      <c r="V25" s="107"/>
      <c r="W25" s="108"/>
      <c r="Y25" s="106" t="s">
        <v>47</v>
      </c>
      <c r="Z25" s="107"/>
      <c r="AA25" s="107"/>
      <c r="AB25" s="107"/>
      <c r="AC25" s="107"/>
      <c r="AD25" s="107"/>
      <c r="AE25" s="108"/>
    </row>
    <row r="26" spans="1:31" ht="20.25">
      <c r="A26" s="135" t="s">
        <v>85</v>
      </c>
      <c r="B26" s="136"/>
      <c r="C26" s="136"/>
      <c r="D26" s="136"/>
      <c r="E26" s="136"/>
      <c r="F26" s="136"/>
      <c r="G26" s="137"/>
      <c r="I26" s="109" t="s">
        <v>86</v>
      </c>
      <c r="J26" s="110"/>
      <c r="K26" s="110"/>
      <c r="L26" s="110"/>
      <c r="M26" s="110"/>
      <c r="N26" s="110"/>
      <c r="O26" s="111"/>
      <c r="Q26" s="109" t="s">
        <v>87</v>
      </c>
      <c r="R26" s="110"/>
      <c r="S26" s="110"/>
      <c r="T26" s="110"/>
      <c r="U26" s="110"/>
      <c r="V26" s="110"/>
      <c r="W26" s="111"/>
      <c r="Y26" s="109" t="s">
        <v>88</v>
      </c>
      <c r="Z26" s="110"/>
      <c r="AA26" s="110"/>
      <c r="AB26" s="110"/>
      <c r="AC26" s="110"/>
      <c r="AD26" s="110"/>
      <c r="AE26" s="111"/>
    </row>
    <row r="27" spans="1:31" ht="15">
      <c r="A27" s="115" t="s">
        <v>46</v>
      </c>
      <c r="B27" s="116"/>
      <c r="C27" s="116"/>
      <c r="D27" s="116"/>
      <c r="E27" s="116"/>
      <c r="F27" s="116"/>
      <c r="G27" s="117"/>
      <c r="I27" s="115" t="s">
        <v>46</v>
      </c>
      <c r="J27" s="116"/>
      <c r="K27" s="116"/>
      <c r="L27" s="116"/>
      <c r="M27" s="116"/>
      <c r="N27" s="116"/>
      <c r="O27" s="117"/>
      <c r="Q27" s="115" t="s">
        <v>46</v>
      </c>
      <c r="R27" s="116"/>
      <c r="S27" s="116"/>
      <c r="T27" s="116"/>
      <c r="U27" s="116"/>
      <c r="V27" s="116"/>
      <c r="W27" s="117"/>
      <c r="Y27" s="115" t="s">
        <v>46</v>
      </c>
      <c r="Z27" s="116"/>
      <c r="AA27" s="116"/>
      <c r="AB27" s="116"/>
      <c r="AC27" s="116"/>
      <c r="AD27" s="116"/>
      <c r="AE27" s="117"/>
    </row>
    <row r="28" spans="1:31" ht="15">
      <c r="A28" s="28" t="s">
        <v>42</v>
      </c>
      <c r="B28" s="29" t="s">
        <v>43</v>
      </c>
      <c r="C28" s="29" t="s">
        <v>44</v>
      </c>
      <c r="D28" s="29" t="s">
        <v>33</v>
      </c>
      <c r="E28" s="30" t="s">
        <v>49</v>
      </c>
      <c r="F28" s="29" t="s">
        <v>45</v>
      </c>
      <c r="G28" s="31" t="s">
        <v>48</v>
      </c>
      <c r="I28" s="28" t="s">
        <v>42</v>
      </c>
      <c r="J28" s="29" t="s">
        <v>43</v>
      </c>
      <c r="K28" s="29" t="s">
        <v>44</v>
      </c>
      <c r="L28" s="29" t="s">
        <v>33</v>
      </c>
      <c r="M28" s="30" t="s">
        <v>49</v>
      </c>
      <c r="N28" s="29" t="s">
        <v>45</v>
      </c>
      <c r="O28" s="31" t="s">
        <v>48</v>
      </c>
      <c r="Q28" s="28" t="s">
        <v>42</v>
      </c>
      <c r="R28" s="29" t="s">
        <v>43</v>
      </c>
      <c r="S28" s="29" t="s">
        <v>44</v>
      </c>
      <c r="T28" s="29" t="s">
        <v>33</v>
      </c>
      <c r="U28" s="30" t="s">
        <v>49</v>
      </c>
      <c r="V28" s="29" t="s">
        <v>45</v>
      </c>
      <c r="W28" s="31" t="s">
        <v>48</v>
      </c>
      <c r="Y28" s="28" t="s">
        <v>42</v>
      </c>
      <c r="Z28" s="29" t="s">
        <v>43</v>
      </c>
      <c r="AA28" s="29" t="s">
        <v>44</v>
      </c>
      <c r="AB28" s="29" t="s">
        <v>33</v>
      </c>
      <c r="AC28" s="30" t="s">
        <v>49</v>
      </c>
      <c r="AD28" s="29" t="s">
        <v>45</v>
      </c>
      <c r="AE28" s="31" t="s">
        <v>48</v>
      </c>
    </row>
    <row r="29" spans="1:31" ht="15.75" thickBot="1">
      <c r="A29" s="32">
        <f>(V15+(((I16)-1)*P15)*B4)</f>
        <v>0</v>
      </c>
      <c r="B29" s="33">
        <f>(A29)-(((I16)-0.5)*(N15)*(B4))</f>
        <v>0</v>
      </c>
      <c r="C29" s="33">
        <f>(V15-(N15/2))*B4</f>
        <v>0</v>
      </c>
      <c r="D29" s="33">
        <v>1</v>
      </c>
      <c r="E29" s="33">
        <f>(0.6*B9*A29)+(D29*B8*C29)</f>
        <v>0</v>
      </c>
      <c r="F29" s="33">
        <f>(IF((((D29*B8*C29)+(0.6*B8*B29))&lt;=(E29)),((D29*B8*C29)+(0.6*B8*B29)),E29))</f>
        <v>0</v>
      </c>
      <c r="G29" s="34" t="str">
        <f>IF(((0.75*F29)&lt;=(B3)),"ok","error")</f>
        <v>ok</v>
      </c>
      <c r="I29" s="32">
        <f>(W15+(((I16)-1)*Q15)*B4)</f>
        <v>0</v>
      </c>
      <c r="J29" s="33">
        <f>(I29)-(((I16)-0.5)*(N15)*(B4))</f>
        <v>0</v>
      </c>
      <c r="K29" s="33">
        <f>(W15-(N15/2))*B4</f>
        <v>0</v>
      </c>
      <c r="L29" s="33">
        <v>1</v>
      </c>
      <c r="M29" s="33">
        <f>(0.6*B9*I29)+(L29*B8*K29)</f>
        <v>0</v>
      </c>
      <c r="N29" s="33">
        <f>(IF((((L29*B8*K29)+(0.6*B8*J29))&lt;=(M29)),((L29*B8*K29)+(0.6*B8*J29)),M29))</f>
        <v>0</v>
      </c>
      <c r="O29" s="34" t="str">
        <f>IF(((0.75*N29)&lt;=(B3)),"ok","error")</f>
        <v>ok</v>
      </c>
      <c r="Q29" s="32">
        <f>(X15+(((I16)-1)*P15)*B4)</f>
        <v>0</v>
      </c>
      <c r="R29" s="33">
        <f>(Q29)-(((I16)-0.5)*(N15)*(B4))</f>
        <v>0</v>
      </c>
      <c r="S29" s="33">
        <f>(X15-(N15/2))*B4</f>
        <v>0</v>
      </c>
      <c r="T29" s="33">
        <v>1</v>
      </c>
      <c r="U29" s="33">
        <f>(0.6*B9*Q29)+(T29*B8*S29)</f>
        <v>0</v>
      </c>
      <c r="V29" s="33">
        <f>(IF((((T29*B8*S29)+(0.6*B8*R29))&lt;=(U29)),((T29*B8*S29)+(0.6*B8*R29)),U29))</f>
        <v>0</v>
      </c>
      <c r="W29" s="34" t="str">
        <f>IF(((0.75*V29)&lt;=(B3)),"ok","error")</f>
        <v>ok</v>
      </c>
      <c r="Y29" s="32">
        <f>(Y15+(((I16)-1)*Q15)*B4)</f>
        <v>0</v>
      </c>
      <c r="Z29" s="33">
        <f>(Y29)-(((I16)-0.5)*(N15)*(B4))</f>
        <v>0</v>
      </c>
      <c r="AA29" s="33">
        <f>(Y15-(N15/2))*B4</f>
        <v>0</v>
      </c>
      <c r="AB29" s="33">
        <v>1</v>
      </c>
      <c r="AC29" s="33">
        <f>(0.6*B9*Y29)+(AB29*B8*AA29)</f>
        <v>0</v>
      </c>
      <c r="AD29" s="33">
        <f>(IF((((AB29*B8*AA29)+(0.6*B8*Z29))&lt;=(AC29)),((AB29*B8*AA29)+(0.6*B8*Z29)),AC29))</f>
        <v>0</v>
      </c>
      <c r="AE29" s="34" t="str">
        <f>IF(((0.75*AD29)&lt;=(B3)),"ok","error")</f>
        <v>ok</v>
      </c>
    </row>
    <row r="30" spans="1:31" ht="18.75">
      <c r="A30" s="37"/>
      <c r="B30" s="37"/>
      <c r="C30" s="37"/>
      <c r="D30" s="37"/>
      <c r="E30" s="37"/>
      <c r="F30" s="37"/>
      <c r="G30" s="37"/>
    </row>
    <row r="31" spans="1:31" ht="19.5" thickBot="1">
      <c r="A31" s="3"/>
      <c r="B31" s="3"/>
      <c r="C31" s="3"/>
      <c r="D31" s="3"/>
      <c r="E31" s="3"/>
      <c r="F31" s="3"/>
      <c r="G31" s="3"/>
    </row>
    <row r="32" spans="1:31" ht="20.25">
      <c r="A32" s="126" t="s">
        <v>37</v>
      </c>
      <c r="B32" s="127"/>
      <c r="C32" s="127"/>
      <c r="D32" s="128"/>
      <c r="E32" s="3"/>
      <c r="F32" s="112" t="s">
        <v>41</v>
      </c>
      <c r="G32" s="113"/>
      <c r="H32" s="113"/>
      <c r="I32" s="114"/>
      <c r="L32" s="118" t="s">
        <v>69</v>
      </c>
      <c r="M32" s="119"/>
      <c r="N32" s="120"/>
      <c r="O32" s="118" t="s">
        <v>70</v>
      </c>
      <c r="P32" s="119"/>
      <c r="Q32" s="120"/>
    </row>
    <row r="33" spans="1:19" ht="18.75">
      <c r="A33" s="129" t="s">
        <v>38</v>
      </c>
      <c r="B33" s="130"/>
      <c r="C33" s="131"/>
      <c r="D33" s="12">
        <f>D14/2</f>
        <v>0</v>
      </c>
      <c r="E33" s="3"/>
      <c r="F33" s="121" t="s">
        <v>28</v>
      </c>
      <c r="G33" s="122"/>
      <c r="H33" s="122"/>
      <c r="I33" s="123"/>
      <c r="L33" s="56" t="s">
        <v>50</v>
      </c>
      <c r="M33" s="56" t="s">
        <v>68</v>
      </c>
      <c r="N33" s="56" t="s">
        <v>51</v>
      </c>
      <c r="O33" s="56" t="s">
        <v>50</v>
      </c>
      <c r="P33" s="57" t="s">
        <v>68</v>
      </c>
      <c r="Q33" s="58" t="s">
        <v>51</v>
      </c>
    </row>
    <row r="34" spans="1:19" ht="19.5" thickBot="1">
      <c r="A34" s="132" t="s">
        <v>39</v>
      </c>
      <c r="B34" s="133"/>
      <c r="C34" s="134"/>
      <c r="D34" s="13">
        <f>B10*2.4*B6*B5*B8</f>
        <v>0</v>
      </c>
      <c r="E34" s="3"/>
      <c r="F34" s="124" t="s">
        <v>40</v>
      </c>
      <c r="G34" s="125"/>
      <c r="H34" s="125"/>
      <c r="I34" s="36" t="e">
        <f>((B3)/(MIN(D33,D34)))/(2)</f>
        <v>#DIV/0!</v>
      </c>
      <c r="K34" s="1"/>
      <c r="L34" s="56" t="e">
        <f>(2*(B3/(MIN(I16,I35))))/(B8*2*(SUM(R15,S15,T15,U15)))</f>
        <v>#DIV/0!</v>
      </c>
      <c r="M34" s="56">
        <f>((SUM(R15,S15,T15,U15)))+L15+3</f>
        <v>4</v>
      </c>
      <c r="N34" s="56">
        <f>P15*((MAX(I16,I35))-1)+(2*(SUM(R15,S15,T15,U15)))</f>
        <v>0</v>
      </c>
      <c r="O34" s="56" t="e">
        <f>(2*(B3/(MIN(I16,I35))))/(B8*2*(SUM(V15,W15,X15,Y15)))</f>
        <v>#DIV/0!</v>
      </c>
      <c r="P34" s="57">
        <f>((SUM(V15,W15,X15,Y15)))+N15+2</f>
        <v>3</v>
      </c>
      <c r="Q34" s="58">
        <f>Q15*((MAX(I16,I35))-1)+(2*(SUM(V15,W15,X15,Y15)))</f>
        <v>0</v>
      </c>
    </row>
    <row r="35" spans="1:19" ht="23.25" thickBot="1">
      <c r="A35" s="3"/>
      <c r="B35" s="3"/>
      <c r="C35" s="3"/>
      <c r="D35" s="3"/>
      <c r="E35" s="3"/>
      <c r="F35" s="3"/>
      <c r="G35" s="3"/>
      <c r="I35" s="80">
        <v>0</v>
      </c>
      <c r="L35" s="85" t="s">
        <v>71</v>
      </c>
      <c r="M35" s="85"/>
      <c r="N35" s="85"/>
      <c r="O35" s="85" t="s">
        <v>71</v>
      </c>
      <c r="P35" s="85"/>
      <c r="Q35" s="85"/>
    </row>
    <row r="36" spans="1:19" ht="15">
      <c r="L36" s="78"/>
      <c r="M36" s="78"/>
      <c r="N36" s="78"/>
      <c r="O36" s="78"/>
      <c r="P36" s="78"/>
      <c r="Q36" s="78"/>
    </row>
    <row r="37" spans="1:19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spans="1:19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spans="1:19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spans="1:19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spans="1:19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</row>
    <row r="42" spans="1:19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19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spans="1:19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spans="1:19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spans="1:19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</row>
    <row r="47" spans="1:19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spans="1:19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</row>
    <row r="49" spans="1:19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</row>
    <row r="50" spans="1:19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spans="1:19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</row>
    <row r="52" spans="1:19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</row>
    <row r="53" spans="1:19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</row>
    <row r="54" spans="1:19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</row>
    <row r="55" spans="1:19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</row>
    <row r="56" spans="1:19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</row>
    <row r="57" spans="1:19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</row>
    <row r="58" spans="1:19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</row>
    <row r="59" spans="1:19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</row>
    <row r="60" spans="1:19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</row>
  </sheetData>
  <sheetProtection algorithmName="SHA-512" hashValue="eXSssrkA2SRp6N2BSUY0rpUkJIVAr8HsLqS9HSb5r4GyAdj3RF2Zd5vv5kIoW3arznUPMQj0uCcs+ej6EMPudw==" saltValue="rmZEeSi1Vjt+5ouaI65emA==" spinCount="100000" sheet="1" objects="1" scenarios="1" selectLockedCells="1"/>
  <dataConsolidate/>
  <mergeCells count="75">
    <mergeCell ref="H7:I7"/>
    <mergeCell ref="P7:S7"/>
    <mergeCell ref="T3:Z6"/>
    <mergeCell ref="M6:N6"/>
    <mergeCell ref="M7:N7"/>
    <mergeCell ref="J7:L7"/>
    <mergeCell ref="J6:L6"/>
    <mergeCell ref="X13:Y13"/>
    <mergeCell ref="R14:S14"/>
    <mergeCell ref="T14:U14"/>
    <mergeCell ref="R13:S13"/>
    <mergeCell ref="T13:U13"/>
    <mergeCell ref="X14:Y14"/>
    <mergeCell ref="P3:S6"/>
    <mergeCell ref="V7:X7"/>
    <mergeCell ref="A20:G20"/>
    <mergeCell ref="A13:D13"/>
    <mergeCell ref="F15:H15"/>
    <mergeCell ref="F14:I14"/>
    <mergeCell ref="F13:I13"/>
    <mergeCell ref="A14:C14"/>
    <mergeCell ref="A15:C15"/>
    <mergeCell ref="I20:O20"/>
    <mergeCell ref="L15:M15"/>
    <mergeCell ref="N15:O15"/>
    <mergeCell ref="A19:G19"/>
    <mergeCell ref="I19:O19"/>
    <mergeCell ref="Y26:AE26"/>
    <mergeCell ref="Y27:AE27"/>
    <mergeCell ref="Q21:W21"/>
    <mergeCell ref="F33:I33"/>
    <mergeCell ref="F34:H34"/>
    <mergeCell ref="A21:G21"/>
    <mergeCell ref="A32:D32"/>
    <mergeCell ref="A33:C33"/>
    <mergeCell ref="A34:C34"/>
    <mergeCell ref="A26:G26"/>
    <mergeCell ref="A27:G27"/>
    <mergeCell ref="I26:O26"/>
    <mergeCell ref="I27:O27"/>
    <mergeCell ref="I21:O21"/>
    <mergeCell ref="A25:G25"/>
    <mergeCell ref="I25:O25"/>
    <mergeCell ref="A37:S60"/>
    <mergeCell ref="N12:O14"/>
    <mergeCell ref="L12:M14"/>
    <mergeCell ref="V12:Y12"/>
    <mergeCell ref="Q19:W19"/>
    <mergeCell ref="Y19:AE19"/>
    <mergeCell ref="Q20:W20"/>
    <mergeCell ref="F32:I32"/>
    <mergeCell ref="Q25:W25"/>
    <mergeCell ref="Y25:AE25"/>
    <mergeCell ref="Y20:AE20"/>
    <mergeCell ref="Y21:AE21"/>
    <mergeCell ref="L32:N32"/>
    <mergeCell ref="O32:Q32"/>
    <mergeCell ref="Q26:W26"/>
    <mergeCell ref="Q27:W27"/>
    <mergeCell ref="L35:N35"/>
    <mergeCell ref="O35:Q35"/>
    <mergeCell ref="V14:W14"/>
    <mergeCell ref="V13:W13"/>
    <mergeCell ref="H3:N3"/>
    <mergeCell ref="M4:N4"/>
    <mergeCell ref="M5:N5"/>
    <mergeCell ref="J4:L4"/>
    <mergeCell ref="J5:L5"/>
    <mergeCell ref="H4:I4"/>
    <mergeCell ref="H5:I5"/>
    <mergeCell ref="P8:S9"/>
    <mergeCell ref="H6:I6"/>
    <mergeCell ref="R12:U12"/>
    <mergeCell ref="P12:Q13"/>
    <mergeCell ref="L11:Y11"/>
  </mergeCells>
  <dataValidations count="1">
    <dataValidation type="list" allowBlank="1" showInputMessage="1" showErrorMessage="1" sqref="D23:D24 L23:L24 T23:T24 AB23:AB24 D29 L29 T29 AB29">
      <formula1>Ubs</formula1>
    </dataValidation>
  </dataValidations>
  <hyperlinks>
    <hyperlink ref="P7" r:id="rId1"/>
  </hyperlinks>
  <pageMargins left="0.7" right="0.7" top="0.75" bottom="0.75" header="0.3" footer="0.3"/>
  <pageSetup paperSize="9" orientation="portrait" verticalDpi="0" r:id="rId2"/>
  <drawing r:id="rId3"/>
  <legacyDrawing r:id="rId4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jadavel!$D$5:$D$9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91"/>
  <sheetViews>
    <sheetView windowProtection="1" topLeftCell="A16" zoomScale="120" zoomScaleNormal="120" workbookViewId="0">
      <selection activeCell="B25" sqref="B25"/>
    </sheetView>
  </sheetViews>
  <sheetFormatPr defaultRowHeight="14.25"/>
  <cols>
    <col min="5" max="5" width="23.25" customWidth="1"/>
    <col min="6" max="6" width="22.375" customWidth="1"/>
  </cols>
  <sheetData>
    <row r="1" spans="1:15">
      <c r="G1" s="26"/>
      <c r="H1" s="26"/>
      <c r="I1" s="26"/>
      <c r="J1" s="26"/>
      <c r="K1" s="26"/>
      <c r="L1" s="26"/>
      <c r="M1" s="26"/>
      <c r="N1" s="26"/>
      <c r="O1" s="26"/>
    </row>
    <row r="2" spans="1:15">
      <c r="G2" s="26"/>
      <c r="H2" s="26"/>
      <c r="I2" s="26"/>
      <c r="J2" s="26"/>
      <c r="K2" s="26"/>
      <c r="L2" s="26"/>
      <c r="M2" s="26"/>
      <c r="N2" s="26"/>
      <c r="O2" s="26"/>
    </row>
    <row r="3" spans="1:15" ht="15" thickBot="1">
      <c r="G3" s="26"/>
      <c r="H3" s="26"/>
      <c r="I3" s="26"/>
      <c r="J3" s="26"/>
      <c r="K3" s="26"/>
      <c r="L3" s="26"/>
      <c r="M3" s="26"/>
      <c r="N3" s="26"/>
      <c r="O3" s="26"/>
    </row>
    <row r="4" spans="1:15" ht="15.75">
      <c r="B4" s="8" t="s">
        <v>18</v>
      </c>
      <c r="C4" s="7" t="s">
        <v>11</v>
      </c>
      <c r="D4" s="11" t="s">
        <v>24</v>
      </c>
      <c r="E4" s="167" t="s">
        <v>12</v>
      </c>
      <c r="F4" s="168"/>
      <c r="G4" s="26"/>
      <c r="H4" s="26"/>
      <c r="I4" s="26"/>
      <c r="J4" s="26"/>
      <c r="K4" s="26"/>
      <c r="L4" s="26"/>
      <c r="M4" s="26"/>
      <c r="N4" s="26"/>
      <c r="O4" s="26"/>
    </row>
    <row r="5" spans="1:15" ht="15.75">
      <c r="A5" s="4"/>
      <c r="B5" s="5">
        <f>0.45*Sheet1!E4</f>
        <v>0</v>
      </c>
      <c r="C5" s="9" t="s">
        <v>19</v>
      </c>
      <c r="D5" s="9">
        <v>1</v>
      </c>
      <c r="E5" s="169" t="s">
        <v>13</v>
      </c>
      <c r="F5" s="170"/>
      <c r="G5" s="26"/>
      <c r="H5" s="26"/>
      <c r="I5" s="26"/>
      <c r="J5" s="26"/>
      <c r="K5" s="26"/>
      <c r="L5" s="26"/>
      <c r="M5" s="26"/>
      <c r="N5" s="26"/>
      <c r="O5" s="26"/>
    </row>
    <row r="6" spans="1:15" ht="15" customHeight="1">
      <c r="A6" s="4"/>
      <c r="B6" s="5">
        <f>0.45*Sheet1!E4</f>
        <v>0</v>
      </c>
      <c r="C6" s="2" t="s">
        <v>20</v>
      </c>
      <c r="D6" s="2">
        <v>2</v>
      </c>
      <c r="E6" s="169" t="s">
        <v>14</v>
      </c>
      <c r="F6" s="170"/>
      <c r="G6" s="26"/>
      <c r="H6" s="26"/>
      <c r="I6" s="26"/>
      <c r="J6" s="26"/>
      <c r="K6" s="26"/>
      <c r="L6" s="26"/>
      <c r="M6" s="26"/>
      <c r="N6" s="26"/>
      <c r="O6" s="26"/>
    </row>
    <row r="7" spans="1:15" ht="15.75">
      <c r="A7" s="4"/>
      <c r="B7" s="5">
        <f>0.55*Sheet1!E4</f>
        <v>0</v>
      </c>
      <c r="C7" s="2" t="s">
        <v>21</v>
      </c>
      <c r="D7" s="2">
        <v>3</v>
      </c>
      <c r="E7" s="169" t="s">
        <v>15</v>
      </c>
      <c r="F7" s="170"/>
      <c r="G7" s="26"/>
      <c r="H7" s="26"/>
      <c r="I7" s="26"/>
      <c r="J7" s="26"/>
      <c r="K7" s="26"/>
      <c r="L7" s="26"/>
      <c r="M7" s="26"/>
      <c r="N7" s="26"/>
      <c r="O7" s="26"/>
    </row>
    <row r="8" spans="1:15" ht="15.75">
      <c r="A8" s="4"/>
      <c r="B8" s="5">
        <f>0.45*Sheet1!E4</f>
        <v>0</v>
      </c>
      <c r="C8" s="2" t="s">
        <v>22</v>
      </c>
      <c r="D8" s="2">
        <v>4</v>
      </c>
      <c r="E8" s="169" t="s">
        <v>16</v>
      </c>
      <c r="F8" s="170"/>
      <c r="G8" s="26"/>
      <c r="H8" s="26"/>
      <c r="I8" s="26"/>
      <c r="J8" s="26"/>
      <c r="K8" s="26"/>
      <c r="L8" s="26"/>
      <c r="M8" s="26"/>
      <c r="N8" s="26"/>
      <c r="O8" s="26"/>
    </row>
    <row r="9" spans="1:15" ht="16.5" thickBot="1">
      <c r="A9" s="4"/>
      <c r="B9" s="6">
        <f>0.55*Sheet1!E4</f>
        <v>0</v>
      </c>
      <c r="C9" s="10" t="s">
        <v>23</v>
      </c>
      <c r="D9" s="10">
        <v>5</v>
      </c>
      <c r="E9" s="165" t="s">
        <v>17</v>
      </c>
      <c r="F9" s="166"/>
      <c r="G9" s="26"/>
      <c r="H9" s="26"/>
      <c r="I9" s="26"/>
      <c r="J9" s="26"/>
      <c r="K9" s="26"/>
      <c r="L9" s="26"/>
      <c r="M9" s="26"/>
      <c r="N9" s="26"/>
      <c r="O9" s="26"/>
    </row>
    <row r="10" spans="1:15">
      <c r="A10" s="4"/>
      <c r="B10" s="4"/>
      <c r="C10" s="4"/>
      <c r="D10" s="4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5" thickBot="1">
      <c r="A11" s="4"/>
      <c r="B11" s="4"/>
      <c r="C11" s="4"/>
      <c r="D11" s="4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5">
      <c r="A12" s="4"/>
      <c r="B12" s="162" t="s">
        <v>67</v>
      </c>
      <c r="C12" s="163"/>
      <c r="D12" s="164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4"/>
      <c r="B13" s="161" t="s">
        <v>61</v>
      </c>
      <c r="C13" s="160" t="s">
        <v>60</v>
      </c>
      <c r="D13" s="159" t="s">
        <v>52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B14" s="161"/>
      <c r="C14" s="160"/>
      <c r="D14" s="15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>
      <c r="B15" s="38">
        <v>2</v>
      </c>
      <c r="C15" s="39">
        <v>1.8</v>
      </c>
      <c r="D15" s="40" t="s">
        <v>53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>
      <c r="B16" s="38">
        <v>2.2000000000000002</v>
      </c>
      <c r="C16" s="39">
        <v>2</v>
      </c>
      <c r="D16" s="40" t="s">
        <v>54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B17" s="38">
        <v>2.4</v>
      </c>
      <c r="C17" s="39">
        <v>2.2000000000000002</v>
      </c>
      <c r="D17" s="40" t="s">
        <v>55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B18" s="38">
        <v>2.8</v>
      </c>
      <c r="C18" s="39">
        <v>2.4</v>
      </c>
      <c r="D18" s="40" t="s">
        <v>56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>
      <c r="B19" s="38">
        <v>3</v>
      </c>
      <c r="C19" s="39">
        <v>2.7</v>
      </c>
      <c r="D19" s="40" t="s">
        <v>57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B20" s="38">
        <v>3.5</v>
      </c>
      <c r="C20" s="39">
        <v>3</v>
      </c>
      <c r="D20" s="40" t="s">
        <v>58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>
      <c r="B21" s="38">
        <v>3.8</v>
      </c>
      <c r="C21" s="39">
        <v>3.3</v>
      </c>
      <c r="D21" s="40" t="s">
        <v>59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5" thickBot="1">
      <c r="B22" s="41" t="s">
        <v>63</v>
      </c>
      <c r="C22" s="42" t="s">
        <v>62</v>
      </c>
      <c r="D22" s="43" t="s">
        <v>64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" thickBot="1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5.75">
      <c r="B24" s="44" t="s">
        <v>33</v>
      </c>
      <c r="C24" s="45" t="s">
        <v>34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5">
      <c r="B25" s="46" t="s">
        <v>35</v>
      </c>
      <c r="C25" s="47">
        <v>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5.75" thickBot="1">
      <c r="B26" s="48" t="s">
        <v>36</v>
      </c>
      <c r="C26" s="49">
        <v>0.5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>
      <c r="A39" s="26"/>
      <c r="B39" s="26"/>
      <c r="C39" s="26"/>
      <c r="D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>
      <c r="G40" s="26"/>
      <c r="H40" s="26"/>
      <c r="I40" s="26"/>
      <c r="J40" s="26"/>
      <c r="K40" s="26"/>
      <c r="L40" s="26"/>
      <c r="M40" s="26"/>
      <c r="N40" s="26"/>
      <c r="O40" s="26"/>
    </row>
    <row r="41" spans="1:15">
      <c r="G41" s="26"/>
      <c r="H41" s="26"/>
      <c r="I41" s="26"/>
      <c r="J41" s="26"/>
      <c r="K41" s="26"/>
      <c r="L41" s="26"/>
      <c r="M41" s="26"/>
      <c r="N41" s="26"/>
      <c r="O41" s="26"/>
    </row>
    <row r="42" spans="1:15">
      <c r="G42" s="26"/>
      <c r="H42" s="26"/>
      <c r="I42" s="26"/>
      <c r="J42" s="26"/>
      <c r="K42" s="26"/>
      <c r="L42" s="26"/>
      <c r="M42" s="26"/>
      <c r="N42" s="26"/>
      <c r="O42" s="26"/>
    </row>
    <row r="43" spans="1:15">
      <c r="G43" s="26"/>
      <c r="H43" s="26"/>
      <c r="I43" s="26"/>
      <c r="J43" s="26"/>
      <c r="K43" s="26"/>
      <c r="L43" s="26"/>
      <c r="M43" s="26"/>
      <c r="N43" s="26"/>
      <c r="O43" s="26"/>
    </row>
    <row r="44" spans="1:15">
      <c r="G44" s="26"/>
      <c r="H44" s="26"/>
      <c r="I44" s="26"/>
      <c r="J44" s="26"/>
      <c r="K44" s="26"/>
      <c r="L44" s="26"/>
      <c r="M44" s="26"/>
      <c r="N44" s="26"/>
      <c r="O44" s="26"/>
    </row>
    <row r="45" spans="1:15">
      <c r="G45" s="26"/>
      <c r="H45" s="26"/>
      <c r="I45" s="26"/>
      <c r="J45" s="26"/>
      <c r="K45" s="26"/>
      <c r="L45" s="26"/>
      <c r="M45" s="26"/>
      <c r="N45" s="26"/>
      <c r="O45" s="26"/>
    </row>
    <row r="46" spans="1:15">
      <c r="G46" s="26"/>
      <c r="H46" s="26"/>
      <c r="I46" s="26"/>
      <c r="J46" s="26"/>
      <c r="K46" s="26"/>
      <c r="L46" s="26"/>
      <c r="M46" s="26"/>
      <c r="N46" s="26"/>
      <c r="O46" s="26"/>
    </row>
    <row r="47" spans="1:15">
      <c r="G47" s="26"/>
      <c r="H47" s="26"/>
      <c r="I47" s="26"/>
      <c r="J47" s="26"/>
      <c r="K47" s="26"/>
      <c r="L47" s="26"/>
      <c r="M47" s="26"/>
      <c r="N47" s="26"/>
      <c r="O47" s="26"/>
    </row>
    <row r="48" spans="1:15">
      <c r="G48" s="26"/>
      <c r="H48" s="26"/>
      <c r="I48" s="26"/>
      <c r="J48" s="26"/>
      <c r="K48" s="26"/>
      <c r="L48" s="26"/>
      <c r="M48" s="26"/>
      <c r="N48" s="26"/>
      <c r="O48" s="26"/>
    </row>
    <row r="49" spans="7:15">
      <c r="G49" s="26"/>
      <c r="H49" s="26"/>
      <c r="I49" s="26"/>
      <c r="J49" s="26"/>
      <c r="K49" s="26"/>
      <c r="L49" s="26"/>
      <c r="M49" s="26"/>
      <c r="N49" s="26"/>
      <c r="O49" s="26"/>
    </row>
    <row r="50" spans="7:15">
      <c r="G50" s="26"/>
      <c r="H50" s="26"/>
      <c r="I50" s="26"/>
      <c r="J50" s="26"/>
      <c r="K50" s="26"/>
      <c r="L50" s="26"/>
      <c r="M50" s="26"/>
      <c r="N50" s="26"/>
      <c r="O50" s="26"/>
    </row>
    <row r="51" spans="7:15">
      <c r="G51" s="26"/>
      <c r="H51" s="26"/>
      <c r="I51" s="26"/>
      <c r="J51" s="26"/>
      <c r="K51" s="26"/>
      <c r="L51" s="26"/>
      <c r="M51" s="26"/>
      <c r="N51" s="26"/>
      <c r="O51" s="26"/>
    </row>
    <row r="52" spans="7:15">
      <c r="G52" s="26"/>
      <c r="H52" s="26"/>
      <c r="I52" s="26"/>
      <c r="J52" s="26"/>
      <c r="K52" s="26"/>
      <c r="L52" s="26"/>
      <c r="M52" s="26"/>
      <c r="N52" s="26"/>
      <c r="O52" s="26"/>
    </row>
    <row r="53" spans="7:15">
      <c r="G53" s="26"/>
      <c r="H53" s="26"/>
      <c r="I53" s="26"/>
      <c r="J53" s="26"/>
      <c r="K53" s="26"/>
      <c r="L53" s="26"/>
      <c r="M53" s="26"/>
      <c r="N53" s="26"/>
      <c r="O53" s="26"/>
    </row>
    <row r="54" spans="7:15">
      <c r="G54" s="26"/>
      <c r="H54" s="26"/>
      <c r="I54" s="26"/>
      <c r="J54" s="26"/>
      <c r="K54" s="26"/>
      <c r="L54" s="26"/>
      <c r="M54" s="26"/>
      <c r="N54" s="26"/>
      <c r="O54" s="26"/>
    </row>
    <row r="55" spans="7:15">
      <c r="G55" s="26"/>
      <c r="H55" s="26"/>
      <c r="I55" s="26"/>
      <c r="J55" s="26"/>
      <c r="K55" s="26"/>
      <c r="L55" s="26"/>
      <c r="M55" s="26"/>
      <c r="N55" s="26"/>
      <c r="O55" s="26"/>
    </row>
    <row r="56" spans="7:15">
      <c r="G56" s="26"/>
      <c r="H56" s="26"/>
      <c r="I56" s="26"/>
      <c r="J56" s="26"/>
      <c r="K56" s="26"/>
      <c r="L56" s="26"/>
      <c r="M56" s="26"/>
      <c r="N56" s="26"/>
      <c r="O56" s="26"/>
    </row>
    <row r="57" spans="7:15">
      <c r="G57" s="26"/>
      <c r="H57" s="26"/>
      <c r="I57" s="26"/>
      <c r="J57" s="26"/>
      <c r="K57" s="26"/>
      <c r="L57" s="26"/>
      <c r="M57" s="26"/>
      <c r="N57" s="26"/>
      <c r="O57" s="26"/>
    </row>
    <row r="58" spans="7:15">
      <c r="G58" s="26"/>
      <c r="H58" s="26"/>
      <c r="I58" s="26"/>
      <c r="J58" s="26"/>
      <c r="K58" s="26"/>
      <c r="L58" s="26"/>
      <c r="M58" s="26"/>
      <c r="N58" s="26"/>
      <c r="O58" s="26"/>
    </row>
    <row r="59" spans="7:15">
      <c r="G59" s="26"/>
      <c r="H59" s="26"/>
      <c r="I59" s="26"/>
      <c r="J59" s="26"/>
      <c r="K59" s="26"/>
      <c r="L59" s="26"/>
      <c r="M59" s="26"/>
      <c r="N59" s="26"/>
      <c r="O59" s="26"/>
    </row>
    <row r="60" spans="7:15">
      <c r="G60" s="26"/>
      <c r="H60" s="26"/>
      <c r="I60" s="26"/>
      <c r="J60" s="26"/>
      <c r="K60" s="26"/>
      <c r="L60" s="26"/>
      <c r="M60" s="26"/>
      <c r="N60" s="26"/>
      <c r="O60" s="26"/>
    </row>
    <row r="61" spans="7:15">
      <c r="G61" s="26"/>
      <c r="H61" s="26"/>
      <c r="I61" s="26"/>
      <c r="J61" s="26"/>
      <c r="K61" s="26"/>
      <c r="L61" s="26"/>
      <c r="M61" s="26"/>
      <c r="N61" s="26"/>
      <c r="O61" s="26"/>
    </row>
    <row r="70" spans="5:15"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5:15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5:15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5:15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5:15"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5:15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5:15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5:15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5:15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5:15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5:15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5:15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5:15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5:15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5:15"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5:15"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5:15"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5:15"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5:15"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5:15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5:15"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5:15"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</sheetData>
  <mergeCells count="10">
    <mergeCell ref="E4:F4"/>
    <mergeCell ref="E5:F5"/>
    <mergeCell ref="E6:F6"/>
    <mergeCell ref="E7:F7"/>
    <mergeCell ref="E8:F8"/>
    <mergeCell ref="D13:D14"/>
    <mergeCell ref="C13:C14"/>
    <mergeCell ref="B13:B14"/>
    <mergeCell ref="B12:D12"/>
    <mergeCell ref="E9:F9"/>
  </mergeCells>
  <pageMargins left="0.7" right="0.7" top="0.75" bottom="0.75" header="0.3" footer="0.3"/>
  <pageSetup paperSize="9" orientation="portrait" verticalDpi="0" r:id="rId1"/>
  <ignoredErrors>
    <ignoredError sqref="B7:B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jadavel</vt:lpstr>
      <vt:lpstr>Fnv</vt:lpstr>
      <vt:lpstr>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sahargahan</dc:creator>
  <cp:lastModifiedBy>it</cp:lastModifiedBy>
  <dcterms:created xsi:type="dcterms:W3CDTF">2014-02-18T22:24:09Z</dcterms:created>
  <dcterms:modified xsi:type="dcterms:W3CDTF">2016-11-15T06:17:58Z</dcterms:modified>
</cp:coreProperties>
</file>