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240" yWindow="105" windowWidth="14805" windowHeight="8010"/>
  </bookViews>
  <sheets>
    <sheet name="Sheet1" sheetId="1" r:id="rId1"/>
  </sheets>
  <definedNames>
    <definedName name="a">Sheet1!$G$26:$G$32</definedName>
    <definedName name="b">Sheet1!$G$35:$G$41</definedName>
    <definedName name="cc">Sheet1!$G$45:$G$50</definedName>
    <definedName name="d">Sheet1!$G$53:$G$60</definedName>
    <definedName name="e">Sheet1!$G$63</definedName>
  </definedNames>
  <calcPr calcId="152511"/>
</workbook>
</file>

<file path=xl/calcChain.xml><?xml version="1.0" encoding="utf-8"?>
<calcChain xmlns="http://schemas.openxmlformats.org/spreadsheetml/2006/main">
  <c r="H39" i="1" l="1"/>
  <c r="Q27" i="1" l="1"/>
  <c r="E21" i="1" s="1"/>
  <c r="Q25" i="1"/>
  <c r="E20" i="1" s="1"/>
  <c r="O15" i="1"/>
  <c r="E19" i="1" s="1"/>
  <c r="F6" i="1" l="1"/>
  <c r="E27" i="1" s="1"/>
  <c r="F7" i="1"/>
  <c r="F8" i="1"/>
  <c r="M10" i="1" s="1"/>
  <c r="O10" i="1" s="1"/>
  <c r="I59" i="1"/>
  <c r="I53" i="1"/>
  <c r="I40" i="1"/>
  <c r="I35" i="1"/>
  <c r="I26" i="1"/>
  <c r="O13" i="1" s="1"/>
  <c r="O17" i="1" s="1"/>
  <c r="E17" i="1" s="1"/>
  <c r="E23" i="1" s="1"/>
  <c r="I57" i="1"/>
  <c r="I39" i="1"/>
  <c r="F11" i="1"/>
  <c r="A28" i="1" l="1"/>
  <c r="A30" i="1"/>
  <c r="A29" i="1"/>
  <c r="R10" i="1"/>
  <c r="T16" i="1" s="1"/>
  <c r="Q21" i="1" s="1"/>
  <c r="S10" i="1"/>
  <c r="N10" i="1"/>
  <c r="I48" i="1"/>
  <c r="J48" i="1" s="1"/>
  <c r="I45" i="1"/>
  <c r="J45" i="1" s="1"/>
  <c r="S15" i="1" l="1"/>
  <c r="O19" i="1"/>
  <c r="S16" i="1"/>
  <c r="O21" i="1" s="1"/>
  <c r="Q19" i="1"/>
  <c r="Q23" i="1" s="1"/>
  <c r="E25" i="1" s="1"/>
  <c r="T15" i="1"/>
  <c r="J17" i="1"/>
  <c r="J18" i="1" s="1"/>
  <c r="O23" i="1" l="1"/>
  <c r="E18" i="1" s="1"/>
  <c r="E22" i="1" s="1"/>
  <c r="E26" i="1"/>
</calcChain>
</file>

<file path=xl/sharedStrings.xml><?xml version="1.0" encoding="utf-8"?>
<sst xmlns="http://schemas.openxmlformats.org/spreadsheetml/2006/main" count="142" uniqueCount="113">
  <si>
    <t>ارتفاع ساختمان از تراز پایه</t>
  </si>
  <si>
    <t>ضریب اهمیت ساختمان</t>
  </si>
  <si>
    <t>A</t>
  </si>
  <si>
    <t>نسبت شتاب مبنای طرح</t>
  </si>
  <si>
    <t>نوع زمین</t>
  </si>
  <si>
    <t>سیستم سازه</t>
  </si>
  <si>
    <t>سیستم مقاوم در برابر نیروهای جانبی</t>
  </si>
  <si>
    <t>تأثیر وجود جداگرهای میانقابی</t>
  </si>
  <si>
    <t>T(etabs)</t>
  </si>
  <si>
    <t>زمان تناوب اصلی نوسان</t>
  </si>
  <si>
    <t>ساختمان با اهمیت خیلی زیاد (I=1.4)</t>
  </si>
  <si>
    <t>ساختمان با اهمیت زیاد  (I=1.2)</t>
  </si>
  <si>
    <t>ساختمان با اهمیت متوسط  (I=1)</t>
  </si>
  <si>
    <t>ساختمان با اهمیت کم  (I=0.8)</t>
  </si>
  <si>
    <t>پهنه با خطر نسبی خیلی زیاد (A=0.35)</t>
  </si>
  <si>
    <t>پهنه با خطر نسبی زیاد (A=0.30)</t>
  </si>
  <si>
    <t>پهنه با خطر نسبی متوسط (A=0.25)</t>
  </si>
  <si>
    <t>پهنه با خطر نسبی کم (A=0.20)</t>
  </si>
  <si>
    <t>I</t>
  </si>
  <si>
    <t>II</t>
  </si>
  <si>
    <t>III</t>
  </si>
  <si>
    <t>IV</t>
  </si>
  <si>
    <t>(I) زمین نوع</t>
  </si>
  <si>
    <t>(II) زمین نوع</t>
  </si>
  <si>
    <t>(III) زمین نوع</t>
  </si>
  <si>
    <t>(IV) زمین نوع</t>
  </si>
  <si>
    <t>سیستم دیوارهای باربر</t>
  </si>
  <si>
    <t>سیستم قاب ساختمانی</t>
  </si>
  <si>
    <t>سیستم قاب خمشی</t>
  </si>
  <si>
    <t>سیستم دوگانه یا ترکیبی</t>
  </si>
  <si>
    <t>سیستم کنسولی</t>
  </si>
  <si>
    <t>دیوارهای برشی بتن آرمه ویژه</t>
  </si>
  <si>
    <t>دیوارهای برشی بتن آرمه متوسط</t>
  </si>
  <si>
    <t>دیوارهای برشی بتن آرمه معمولی</t>
  </si>
  <si>
    <t>دیوارهای متشکل از قاب های سبک فولادی سرد نورد و مهارهای تسمه ای فولادی</t>
  </si>
  <si>
    <t>دیوارهای متشکل از قاب های سبک فولادی سرد نورد و صفحات پوشش فولادی</t>
  </si>
  <si>
    <t>دیوارهای بتن پاششی سه بعدی</t>
  </si>
  <si>
    <t>Ru</t>
  </si>
  <si>
    <t>دیوارهای برشی با مصالح بنایی مسلح</t>
  </si>
  <si>
    <t>مهاربندی واگرای ویژه فولادی</t>
  </si>
  <si>
    <t>مهاربندی همگرای معمولی فولادی</t>
  </si>
  <si>
    <t>قاب خمشی بتن آرمه ویژه</t>
  </si>
  <si>
    <t>قاب خمشی بتن آرمه متوسط</t>
  </si>
  <si>
    <t>قاب خمشی بتن آرمه معمولی</t>
  </si>
  <si>
    <t>قاب خمشی فولادی ویژه</t>
  </si>
  <si>
    <t>قاب خمشی فولادی متوسط</t>
  </si>
  <si>
    <t>قاب خمشی فولادی معمولی</t>
  </si>
  <si>
    <t>قاب خمشی ویژه (فولادی یا بتنی)+ دیوارهای برشی بتن آرمه ویژه</t>
  </si>
  <si>
    <t>قاب خمشی بتن آرمه متوسط+ دیوار برشی بتن آرمه متوسط</t>
  </si>
  <si>
    <t>قاب خمشی فولادی متوسط+ دیوار برشی بتن آرمه متوسط</t>
  </si>
  <si>
    <t>قاب خمشی فولادی ویژه+ مهاربندی واگرای ویژه فولادی</t>
  </si>
  <si>
    <t>قاب خمشی فولادی متوسط+ مهاربندی واگرای ویژه فولادی</t>
  </si>
  <si>
    <t>قاب خمشی فولادی ویژه+ مهاربندی همگرای ویژه فولادی</t>
  </si>
  <si>
    <t>قاب خمشی فولادی متوسط+ مهاربندی همگرای ویژه فولادی</t>
  </si>
  <si>
    <t>سازه های فولادی یا بتن آرمه ویژه</t>
  </si>
  <si>
    <t>لحاظ شود</t>
  </si>
  <si>
    <t>لحاظ نشود</t>
  </si>
  <si>
    <t>T</t>
  </si>
  <si>
    <t>خطر نسبی زیاد و خیلی زیاد</t>
  </si>
  <si>
    <t>خطر نسبی کم و متوسط</t>
  </si>
  <si>
    <t>S0</t>
  </si>
  <si>
    <t>S</t>
  </si>
  <si>
    <t>Ts</t>
  </si>
  <si>
    <t>T0</t>
  </si>
  <si>
    <t>عدد مشخصه</t>
  </si>
  <si>
    <t>a</t>
  </si>
  <si>
    <t>b</t>
  </si>
  <si>
    <t>d</t>
  </si>
  <si>
    <t>e</t>
  </si>
  <si>
    <t>قاب خمشی بتن آرمه متوسط+ دیوار برشی بتن آرمه ویژه</t>
  </si>
  <si>
    <t>SELECT</t>
  </si>
  <si>
    <t>cc</t>
  </si>
  <si>
    <t>H (متر)</t>
  </si>
  <si>
    <t>زمان تناوب تجربی</t>
  </si>
  <si>
    <t>مهاربندی همگرای ویژه فولادی</t>
  </si>
  <si>
    <t>T تجربی=</t>
  </si>
  <si>
    <t>ضریب رفتار Ru</t>
  </si>
  <si>
    <t>زمان تناوب محاسباتی</t>
  </si>
  <si>
    <t>ضریب رفتار ساختمان</t>
  </si>
  <si>
    <t>ضریب بازتاب ساختمان</t>
  </si>
  <si>
    <t>B</t>
  </si>
  <si>
    <t>T زمان تناوب محاسباتی</t>
  </si>
  <si>
    <t>B1 ضریب شکل طیف</t>
  </si>
  <si>
    <t>N ضریب اصلاح طیف</t>
  </si>
  <si>
    <t>N زیاد و خیلی زیاد</t>
  </si>
  <si>
    <t>N کم و متوسط</t>
  </si>
  <si>
    <t>B ضریب بازتاب ساختمان</t>
  </si>
  <si>
    <t>ضریب زلزله</t>
  </si>
  <si>
    <t>C</t>
  </si>
  <si>
    <t>K</t>
  </si>
  <si>
    <t>B1 تحلیلی</t>
  </si>
  <si>
    <t>N تحلیلی</t>
  </si>
  <si>
    <t>B تحلیلی</t>
  </si>
  <si>
    <t>تحلیلی</t>
  </si>
  <si>
    <t>B (Drift)</t>
  </si>
  <si>
    <t>C (Drift)</t>
  </si>
  <si>
    <t>K (Drift)</t>
  </si>
  <si>
    <r>
      <t xml:space="preserve">ضریب اضافه مقاومت سازه </t>
    </r>
    <r>
      <rPr>
        <sz val="8"/>
        <color theme="1"/>
        <rFont val="Calibri"/>
        <family val="2"/>
      </rPr>
      <t>Ω</t>
    </r>
    <r>
      <rPr>
        <sz val="8"/>
        <color theme="1"/>
        <rFont val="Tahoma"/>
        <family val="2"/>
      </rPr>
      <t>0</t>
    </r>
  </si>
  <si>
    <t>ضریب بزرگنمایی تغییرمکان Cd</t>
  </si>
  <si>
    <t>ضریب اضافه مقاومت سازه Ω0</t>
  </si>
  <si>
    <t>برنامه محاسبه ضریب زلزله (ویرایش 4 استاندارد 2800)</t>
  </si>
  <si>
    <t>مهندس علی سلطانی؛ پایه 3 محاسبات استان آذربایجان غربی، (شهرستان بوکان)</t>
  </si>
  <si>
    <t>کانال تلگرامی آزمون نظام مهندسی</t>
  </si>
  <si>
    <t>https://t.me/nezam_soltani</t>
  </si>
  <si>
    <t xml:space="preserve">ضریب اضافه مقاومت سازه </t>
  </si>
  <si>
    <t>Ω0</t>
  </si>
  <si>
    <t xml:space="preserve">ضریب بزرگنمایی تغییرمکان </t>
  </si>
  <si>
    <t>Cd</t>
  </si>
  <si>
    <t>ضریب بازتاب ساختمان در محاسبه دریفت</t>
  </si>
  <si>
    <t>ضریب زلزله در محاسبه دریفت</t>
  </si>
  <si>
    <t>تعیین رفتار تیر پیوند در سیستم های قاب ساختمانی با مهاربندی های واگرای ویژه فولادی</t>
  </si>
  <si>
    <t>در تیر پیوند رفتار برشی حاکم است</t>
  </si>
  <si>
    <t>در تیر پیوند رفتار خمشی حاکم است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</si>
</sst>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0"/>
    <numFmt numFmtId="165" formatCode="0.000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sz val="10"/>
      <color theme="1"/>
      <name val="Tahoma"/>
      <family val="2"/>
    </font>
    <font>
      <sz val="9"/>
      <color theme="1"/>
      <name val="Tahoma"/>
      <family val="2"/>
    </font>
    <font>
      <sz val="8"/>
      <color theme="1"/>
      <name val="Tahoma"/>
      <family val="2"/>
    </font>
    <font>
      <sz val="11"/>
      <color rgb="FFFF0000"/>
      <name val="Tahoma"/>
      <family val="2"/>
    </font>
    <font>
      <sz val="8"/>
      <color rgb="FFFF0000"/>
      <name val="Tahoma"/>
      <family val="2"/>
    </font>
    <font>
      <sz val="8"/>
      <color rgb="FF00B050"/>
      <name val="Tahoma"/>
      <family val="2"/>
    </font>
    <font>
      <sz val="11"/>
      <color rgb="FF00B050"/>
      <name val="Tahoma"/>
      <family val="2"/>
    </font>
    <font>
      <sz val="8"/>
      <color rgb="FF92D050"/>
      <name val="Tahoma"/>
      <family val="2"/>
    </font>
    <font>
      <sz val="11"/>
      <color rgb="FF92D050"/>
      <name val="Tahoma"/>
      <family val="2"/>
    </font>
    <font>
      <b/>
      <sz val="11"/>
      <color theme="1"/>
      <name val="Tahoma"/>
      <family val="2"/>
    </font>
    <font>
      <b/>
      <sz val="11"/>
      <color rgb="FF00B050"/>
      <name val="Tahoma"/>
      <family val="2"/>
    </font>
    <font>
      <sz val="8"/>
      <color theme="1"/>
      <name val="Calibri"/>
      <family val="2"/>
    </font>
    <font>
      <sz val="12"/>
      <color theme="1"/>
      <name val="Tahoma"/>
      <family val="2"/>
    </font>
    <font>
      <u/>
      <sz val="11"/>
      <color theme="10"/>
      <name val="Calibri"/>
      <family val="2"/>
      <scheme val="minor"/>
    </font>
    <font>
      <sz val="12"/>
      <name val="Tahoma"/>
      <family val="2"/>
    </font>
    <font>
      <u/>
      <sz val="12"/>
      <color theme="10"/>
      <name val="Calibri"/>
      <family val="2"/>
      <scheme val="minor"/>
    </font>
    <font>
      <sz val="8"/>
      <color rgb="FF00B0F0"/>
      <name val="Tahoma"/>
      <family val="2"/>
    </font>
    <font>
      <sz val="11"/>
      <color rgb="FF00B0F0"/>
      <name val="Tahoma"/>
      <family val="2"/>
    </font>
    <font>
      <b/>
      <sz val="14"/>
      <color theme="10"/>
      <name val="Calibri"/>
      <family val="2"/>
      <scheme val="minor"/>
    </font>
    <font>
      <b/>
      <sz val="14"/>
      <color theme="1"/>
      <name val="Tahoma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2" tint="-0.749992370372631"/>
      </left>
      <right style="thin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 style="medium">
        <color rgb="FF002060"/>
      </left>
      <right style="thin">
        <color theme="2" tint="-0.749992370372631"/>
      </right>
      <top style="medium">
        <color rgb="FF002060"/>
      </top>
      <bottom style="thin">
        <color theme="2" tint="-0.749992370372631"/>
      </bottom>
      <diagonal/>
    </border>
    <border>
      <left style="thin">
        <color theme="2" tint="-0.749992370372631"/>
      </left>
      <right style="thin">
        <color theme="2" tint="-0.749992370372631"/>
      </right>
      <top style="medium">
        <color rgb="FF002060"/>
      </top>
      <bottom style="thin">
        <color theme="2" tint="-0.749992370372631"/>
      </bottom>
      <diagonal/>
    </border>
    <border>
      <left style="thin">
        <color theme="2" tint="-0.749992370372631"/>
      </left>
      <right style="medium">
        <color rgb="FF002060"/>
      </right>
      <top style="medium">
        <color rgb="FF002060"/>
      </top>
      <bottom style="thin">
        <color theme="2" tint="-0.749992370372631"/>
      </bottom>
      <diagonal/>
    </border>
    <border>
      <left style="medium">
        <color rgb="FF002060"/>
      </left>
      <right style="thin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 style="medium">
        <color rgb="FF002060"/>
      </right>
      <top style="thin">
        <color theme="2" tint="-0.749992370372631"/>
      </top>
      <bottom style="thin">
        <color theme="2" tint="-0.749992370372631"/>
      </bottom>
      <diagonal/>
    </border>
    <border>
      <left style="medium">
        <color rgb="FF002060"/>
      </left>
      <right style="thin">
        <color theme="2" tint="-0.749992370372631"/>
      </right>
      <top style="thin">
        <color theme="2" tint="-0.749992370372631"/>
      </top>
      <bottom style="medium">
        <color rgb="FF002060"/>
      </bottom>
      <diagonal/>
    </border>
    <border>
      <left style="thin">
        <color theme="2" tint="-0.749992370372631"/>
      </left>
      <right style="thin">
        <color theme="2" tint="-0.749992370372631"/>
      </right>
      <top style="thin">
        <color theme="2" tint="-0.749992370372631"/>
      </top>
      <bottom style="medium">
        <color rgb="FF002060"/>
      </bottom>
      <diagonal/>
    </border>
    <border>
      <left style="thin">
        <color theme="2" tint="-0.749992370372631"/>
      </left>
      <right style="medium">
        <color rgb="FF002060"/>
      </right>
      <top style="thin">
        <color theme="2" tint="-0.749992370372631"/>
      </top>
      <bottom style="medium">
        <color rgb="FF002060"/>
      </bottom>
      <diagonal/>
    </border>
    <border>
      <left style="thin">
        <color theme="2" tint="-0.89999084444715716"/>
      </left>
      <right style="thin">
        <color theme="2" tint="-0.89999084444715716"/>
      </right>
      <top style="thin">
        <color theme="2" tint="-0.89999084444715716"/>
      </top>
      <bottom style="thin">
        <color theme="2" tint="-0.89999084444715716"/>
      </bottom>
      <diagonal/>
    </border>
    <border>
      <left style="medium">
        <color rgb="FF00B050"/>
      </left>
      <right style="thin">
        <color theme="2" tint="-0.749992370372631"/>
      </right>
      <top style="medium">
        <color rgb="FF00B050"/>
      </top>
      <bottom style="thin">
        <color theme="2" tint="-0.749992370372631"/>
      </bottom>
      <diagonal/>
    </border>
    <border>
      <left style="thin">
        <color theme="2" tint="-0.749992370372631"/>
      </left>
      <right style="thin">
        <color theme="2" tint="-0.749992370372631"/>
      </right>
      <top style="medium">
        <color rgb="FF00B050"/>
      </top>
      <bottom style="thin">
        <color theme="2" tint="-0.749992370372631"/>
      </bottom>
      <diagonal/>
    </border>
    <border>
      <left style="thin">
        <color theme="2" tint="-0.749992370372631"/>
      </left>
      <right style="medium">
        <color rgb="FF00B050"/>
      </right>
      <top style="medium">
        <color rgb="FF00B050"/>
      </top>
      <bottom style="thin">
        <color theme="2" tint="-0.749992370372631"/>
      </bottom>
      <diagonal/>
    </border>
    <border>
      <left style="medium">
        <color rgb="FF00B050"/>
      </left>
      <right style="thin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 style="medium">
        <color rgb="FF00B050"/>
      </right>
      <top style="thin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 style="thin">
        <color theme="2" tint="-0.749992370372631"/>
      </right>
      <top style="thin">
        <color theme="2" tint="-0.749992370372631"/>
      </top>
      <bottom style="medium">
        <color rgb="FF00B050"/>
      </bottom>
      <diagonal/>
    </border>
    <border>
      <left style="thin">
        <color theme="2" tint="-0.749992370372631"/>
      </left>
      <right style="medium">
        <color rgb="FF00B050"/>
      </right>
      <top style="thin">
        <color theme="2" tint="-0.749992370372631"/>
      </top>
      <bottom style="medium">
        <color rgb="FF00B050"/>
      </bottom>
      <diagonal/>
    </border>
    <border>
      <left style="medium">
        <color rgb="FF00B050"/>
      </left>
      <right/>
      <top style="thin">
        <color theme="2" tint="-0.749992370372631"/>
      </top>
      <bottom style="medium">
        <color rgb="FF00B050"/>
      </bottom>
      <diagonal/>
    </border>
    <border>
      <left/>
      <right/>
      <top style="thin">
        <color theme="2" tint="-0.749992370372631"/>
      </top>
      <bottom style="medium">
        <color rgb="FF00B050"/>
      </bottom>
      <diagonal/>
    </border>
    <border>
      <left/>
      <right style="thin">
        <color theme="2" tint="-0.749992370372631"/>
      </right>
      <top style="thin">
        <color theme="2" tint="-0.749992370372631"/>
      </top>
      <bottom style="medium">
        <color rgb="FF00B050"/>
      </bottom>
      <diagonal/>
    </border>
    <border>
      <left style="medium">
        <color rgb="FF00B050"/>
      </left>
      <right/>
      <top style="thin">
        <color theme="2" tint="-0.749992370372631"/>
      </top>
      <bottom style="thin">
        <color theme="2" tint="-0.749992370372631"/>
      </bottom>
      <diagonal/>
    </border>
    <border>
      <left/>
      <right/>
      <top style="thin">
        <color theme="2" tint="-0.749992370372631"/>
      </top>
      <bottom style="thin">
        <color theme="2" tint="-0.749992370372631"/>
      </bottom>
      <diagonal/>
    </border>
    <border>
      <left/>
      <right style="thin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/>
      <right/>
      <top style="medium">
        <color rgb="FF00B050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 style="medium">
        <color rgb="FF002060"/>
      </left>
      <right style="thin">
        <color theme="2" tint="-0.89999084444715716"/>
      </right>
      <top style="medium">
        <color rgb="FF002060"/>
      </top>
      <bottom style="thin">
        <color theme="2" tint="-0.89999084444715716"/>
      </bottom>
      <diagonal/>
    </border>
    <border>
      <left style="thin">
        <color theme="2" tint="-0.89999084444715716"/>
      </left>
      <right style="thin">
        <color theme="2" tint="-0.89999084444715716"/>
      </right>
      <top style="medium">
        <color rgb="FF002060"/>
      </top>
      <bottom style="thin">
        <color theme="2" tint="-0.89999084444715716"/>
      </bottom>
      <diagonal/>
    </border>
    <border>
      <left style="thin">
        <color theme="2" tint="-0.89999084444715716"/>
      </left>
      <right style="medium">
        <color rgb="FF002060"/>
      </right>
      <top style="medium">
        <color rgb="FF002060"/>
      </top>
      <bottom style="thin">
        <color theme="2" tint="-0.89999084444715716"/>
      </bottom>
      <diagonal/>
    </border>
    <border>
      <left style="medium">
        <color rgb="FF002060"/>
      </left>
      <right style="thin">
        <color theme="2" tint="-0.89999084444715716"/>
      </right>
      <top style="thin">
        <color theme="2" tint="-0.89999084444715716"/>
      </top>
      <bottom style="thin">
        <color theme="2" tint="-0.89999084444715716"/>
      </bottom>
      <diagonal/>
    </border>
    <border>
      <left style="thin">
        <color theme="2" tint="-0.89999084444715716"/>
      </left>
      <right style="medium">
        <color rgb="FF002060"/>
      </right>
      <top style="thin">
        <color theme="2" tint="-0.89999084444715716"/>
      </top>
      <bottom style="thin">
        <color theme="2" tint="-0.89999084444715716"/>
      </bottom>
      <diagonal/>
    </border>
    <border>
      <left style="medium">
        <color rgb="FF002060"/>
      </left>
      <right/>
      <top style="thin">
        <color theme="2" tint="-0.89999084444715716"/>
      </top>
      <bottom style="medium">
        <color rgb="FF002060"/>
      </bottom>
      <diagonal/>
    </border>
    <border>
      <left/>
      <right/>
      <top style="thin">
        <color theme="2" tint="-0.89999084444715716"/>
      </top>
      <bottom style="medium">
        <color rgb="FF002060"/>
      </bottom>
      <diagonal/>
    </border>
    <border>
      <left/>
      <right style="thin">
        <color theme="2" tint="-0.89999084444715716"/>
      </right>
      <top style="thin">
        <color theme="2" tint="-0.89999084444715716"/>
      </top>
      <bottom style="medium">
        <color rgb="FF002060"/>
      </bottom>
      <diagonal/>
    </border>
    <border>
      <left style="thin">
        <color theme="2" tint="-0.89999084444715716"/>
      </left>
      <right style="thin">
        <color theme="2" tint="-0.89999084444715716"/>
      </right>
      <top style="thin">
        <color theme="2" tint="-0.89999084444715716"/>
      </top>
      <bottom style="medium">
        <color rgb="FF002060"/>
      </bottom>
      <diagonal/>
    </border>
    <border>
      <left style="thin">
        <color theme="2" tint="-0.89999084444715716"/>
      </left>
      <right style="medium">
        <color rgb="FF002060"/>
      </right>
      <top style="thin">
        <color theme="2" tint="-0.89999084444715716"/>
      </top>
      <bottom style="medium">
        <color rgb="FF002060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119">
    <xf numFmtId="0" fontId="0" fillId="0" borderId="0" xfId="0"/>
    <xf numFmtId="0" fontId="1" fillId="0" borderId="0" xfId="0" applyFont="1" applyProtection="1">
      <protection hidden="1"/>
    </xf>
    <xf numFmtId="0" fontId="14" fillId="10" borderId="1" xfId="0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 applyProtection="1">
      <alignment vertical="center"/>
      <protection hidden="1"/>
    </xf>
    <xf numFmtId="0" fontId="17" fillId="0" borderId="0" xfId="1" applyFont="1" applyFill="1" applyBorder="1" applyAlignment="1" applyProtection="1">
      <alignment horizontal="center" vertical="center" wrapText="1"/>
      <protection hidden="1"/>
    </xf>
    <xf numFmtId="0" fontId="14" fillId="0" borderId="0" xfId="0" applyFont="1" applyFill="1" applyBorder="1" applyAlignment="1" applyProtection="1">
      <alignment horizontal="center" vertical="center" wrapText="1"/>
      <protection hidden="1"/>
    </xf>
    <xf numFmtId="0" fontId="7" fillId="0" borderId="0" xfId="0" applyFont="1" applyAlignment="1" applyProtection="1">
      <alignment horizontal="center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10" borderId="4" xfId="0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protection hidden="1"/>
    </xf>
    <xf numFmtId="0" fontId="12" fillId="0" borderId="0" xfId="0" applyFont="1" applyAlignment="1" applyProtection="1">
      <alignment vertical="center"/>
      <protection hidden="1"/>
    </xf>
    <xf numFmtId="0" fontId="10" fillId="0" borderId="0" xfId="0" applyFont="1" applyAlignment="1" applyProtection="1">
      <alignment vertical="center"/>
      <protection hidden="1"/>
    </xf>
    <xf numFmtId="0" fontId="2" fillId="0" borderId="0" xfId="0" applyFont="1" applyAlignment="1" applyProtection="1">
      <protection hidden="1"/>
    </xf>
    <xf numFmtId="0" fontId="2" fillId="0" borderId="0" xfId="0" applyFont="1" applyProtection="1">
      <protection hidden="1"/>
    </xf>
    <xf numFmtId="0" fontId="4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14" fillId="10" borderId="2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Protection="1">
      <protection hidden="1"/>
    </xf>
    <xf numFmtId="0" fontId="1" fillId="4" borderId="0" xfId="0" applyFont="1" applyFill="1" applyProtection="1">
      <protection hidden="1"/>
    </xf>
    <xf numFmtId="0" fontId="11" fillId="4" borderId="0" xfId="0" applyFont="1" applyFill="1" applyProtection="1">
      <protection hidden="1"/>
    </xf>
    <xf numFmtId="0" fontId="14" fillId="0" borderId="9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Alignment="1" applyProtection="1">
      <protection hidden="1"/>
    </xf>
    <xf numFmtId="0" fontId="14" fillId="0" borderId="0" xfId="0" applyFont="1" applyAlignment="1" applyProtection="1">
      <alignment horizontal="center" vertical="center" wrapText="1"/>
      <protection hidden="1"/>
    </xf>
    <xf numFmtId="2" fontId="1" fillId="0" borderId="0" xfId="0" applyNumberFormat="1" applyFont="1" applyProtection="1">
      <protection hidden="1"/>
    </xf>
    <xf numFmtId="0" fontId="2" fillId="7" borderId="0" xfId="0" applyFont="1" applyFill="1" applyProtection="1">
      <protection hidden="1"/>
    </xf>
    <xf numFmtId="0" fontId="1" fillId="5" borderId="0" xfId="0" applyFont="1" applyFill="1" applyProtection="1">
      <protection hidden="1"/>
    </xf>
    <xf numFmtId="0" fontId="1" fillId="0" borderId="0" xfId="0" applyFont="1" applyFill="1" applyAlignment="1" applyProtection="1">
      <alignment vertical="center" wrapText="1"/>
      <protection hidden="1"/>
    </xf>
    <xf numFmtId="0" fontId="1" fillId="3" borderId="0" xfId="0" applyFont="1" applyFill="1" applyProtection="1">
      <protection hidden="1"/>
    </xf>
    <xf numFmtId="0" fontId="14" fillId="11" borderId="13" xfId="0" applyFont="1" applyFill="1" applyBorder="1" applyAlignment="1" applyProtection="1">
      <alignment horizontal="center" vertical="center" wrapText="1"/>
      <protection hidden="1"/>
    </xf>
    <xf numFmtId="165" fontId="14" fillId="11" borderId="14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0" fontId="9" fillId="0" borderId="0" xfId="0" applyFont="1" applyProtection="1">
      <protection hidden="1"/>
    </xf>
    <xf numFmtId="0" fontId="8" fillId="0" borderId="0" xfId="0" applyFont="1" applyProtection="1">
      <protection hidden="1"/>
    </xf>
    <xf numFmtId="0" fontId="3" fillId="5" borderId="0" xfId="0" applyFont="1" applyFill="1" applyAlignment="1" applyProtection="1">
      <alignment horizontal="center" vertical="center"/>
      <protection hidden="1"/>
    </xf>
    <xf numFmtId="0" fontId="14" fillId="0" borderId="2" xfId="0" applyFont="1" applyFill="1" applyBorder="1" applyAlignment="1" applyProtection="1">
      <alignment horizontal="center" vertical="center" wrapText="1"/>
      <protection hidden="1"/>
    </xf>
    <xf numFmtId="165" fontId="14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10" fillId="0" borderId="0" xfId="0" applyFont="1" applyProtection="1">
      <protection hidden="1"/>
    </xf>
    <xf numFmtId="0" fontId="14" fillId="11" borderId="2" xfId="0" applyFont="1" applyFill="1" applyBorder="1" applyAlignment="1" applyProtection="1">
      <alignment horizontal="center" vertical="center" wrapText="1"/>
      <protection hidden="1"/>
    </xf>
    <xf numFmtId="0" fontId="14" fillId="11" borderId="16" xfId="0" applyFont="1" applyFill="1" applyBorder="1" applyAlignment="1" applyProtection="1">
      <alignment horizontal="center" vertical="center" wrapText="1"/>
      <protection hidden="1"/>
    </xf>
    <xf numFmtId="0" fontId="2" fillId="6" borderId="0" xfId="0" applyFont="1" applyFill="1" applyAlignment="1" applyProtection="1">
      <alignment vertical="center"/>
      <protection hidden="1"/>
    </xf>
    <xf numFmtId="0" fontId="1" fillId="8" borderId="0" xfId="0" applyFont="1" applyFill="1" applyProtection="1">
      <protection hidden="1"/>
    </xf>
    <xf numFmtId="0" fontId="16" fillId="0" borderId="2" xfId="0" applyFont="1" applyFill="1" applyBorder="1" applyAlignment="1" applyProtection="1">
      <alignment horizontal="center"/>
      <protection hidden="1"/>
    </xf>
    <xf numFmtId="0" fontId="16" fillId="0" borderId="16" xfId="0" applyFont="1" applyFill="1" applyBorder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vertical="center"/>
      <protection hidden="1"/>
    </xf>
    <xf numFmtId="0" fontId="14" fillId="11" borderId="2" xfId="0" applyFont="1" applyFill="1" applyBorder="1" applyAlignment="1" applyProtection="1">
      <alignment horizontal="center"/>
      <protection hidden="1"/>
    </xf>
    <xf numFmtId="0" fontId="1" fillId="3" borderId="0" xfId="0" applyFont="1" applyFill="1" applyAlignment="1" applyProtection="1">
      <alignment horizontal="center" vertical="center"/>
      <protection hidden="1"/>
    </xf>
    <xf numFmtId="0" fontId="10" fillId="3" borderId="0" xfId="0" applyFont="1" applyFill="1" applyProtection="1">
      <protection hidden="1"/>
    </xf>
    <xf numFmtId="0" fontId="14" fillId="11" borderId="17" xfId="0" applyFont="1" applyFill="1" applyBorder="1" applyAlignment="1" applyProtection="1">
      <alignment horizontal="center" vertical="center" wrapText="1"/>
      <protection hidden="1"/>
    </xf>
    <xf numFmtId="165" fontId="14" fillId="11" borderId="18" xfId="0" applyNumberFormat="1" applyFont="1" applyFill="1" applyBorder="1" applyAlignment="1" applyProtection="1">
      <alignment horizontal="center" vertical="center" wrapText="1"/>
      <protection hidden="1"/>
    </xf>
    <xf numFmtId="0" fontId="14" fillId="11" borderId="30" xfId="0" applyFont="1" applyFill="1" applyBorder="1" applyAlignment="1" applyProtection="1">
      <alignment horizontal="center" vertical="center" wrapText="1"/>
      <protection hidden="1"/>
    </xf>
    <xf numFmtId="165" fontId="14" fillId="11" borderId="3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Font="1" applyProtection="1">
      <protection hidden="1"/>
    </xf>
    <xf numFmtId="0" fontId="14" fillId="0" borderId="11" xfId="0" applyFont="1" applyFill="1" applyBorder="1" applyAlignment="1" applyProtection="1">
      <alignment horizontal="center" vertical="center" wrapText="1"/>
      <protection hidden="1"/>
    </xf>
    <xf numFmtId="165" fontId="14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Font="1" applyAlignment="1" applyProtection="1">
      <protection hidden="1"/>
    </xf>
    <xf numFmtId="0" fontId="1" fillId="2" borderId="0" xfId="0" applyFont="1" applyFill="1" applyProtection="1">
      <protection hidden="1"/>
    </xf>
    <xf numFmtId="0" fontId="14" fillId="11" borderId="37" xfId="0" applyFont="1" applyFill="1" applyBorder="1" applyAlignment="1" applyProtection="1">
      <alignment horizontal="center" vertical="center" wrapText="1"/>
      <protection hidden="1"/>
    </xf>
    <xf numFmtId="2" fontId="14" fillId="11" borderId="38" xfId="0" applyNumberFormat="1" applyFont="1" applyFill="1" applyBorder="1" applyAlignment="1" applyProtection="1">
      <alignment horizontal="center" vertical="center" wrapText="1"/>
      <protection hidden="1"/>
    </xf>
    <xf numFmtId="0" fontId="18" fillId="12" borderId="0" xfId="0" applyFont="1" applyFill="1" applyProtection="1">
      <protection hidden="1"/>
    </xf>
    <xf numFmtId="0" fontId="18" fillId="0" borderId="0" xfId="0" applyFont="1" applyAlignment="1" applyProtection="1">
      <protection hidden="1"/>
    </xf>
    <xf numFmtId="0" fontId="19" fillId="12" borderId="0" xfId="0" applyFont="1" applyFill="1" applyProtection="1">
      <protection hidden="1"/>
    </xf>
    <xf numFmtId="0" fontId="5" fillId="0" borderId="0" xfId="0" applyFont="1" applyProtection="1">
      <protection hidden="1"/>
    </xf>
    <xf numFmtId="164" fontId="1" fillId="5" borderId="0" xfId="0" applyNumberFormat="1" applyFont="1" applyFill="1" applyProtection="1">
      <protection hidden="1"/>
    </xf>
    <xf numFmtId="0" fontId="3" fillId="0" borderId="0" xfId="0" applyFont="1" applyAlignment="1" applyProtection="1">
      <protection hidden="1"/>
    </xf>
    <xf numFmtId="0" fontId="14" fillId="10" borderId="5" xfId="0" applyFont="1" applyFill="1" applyBorder="1" applyAlignment="1" applyProtection="1">
      <alignment horizontal="center" vertical="center" wrapText="1"/>
      <protection locked="0" hidden="1"/>
    </xf>
    <xf numFmtId="0" fontId="14" fillId="0" borderId="7" xfId="0" applyFont="1" applyBorder="1" applyAlignment="1" applyProtection="1">
      <alignment horizontal="center" vertical="center" wrapText="1"/>
      <protection locked="0" hidden="1"/>
    </xf>
    <xf numFmtId="0" fontId="14" fillId="10" borderId="7" xfId="0" applyFont="1" applyFill="1" applyBorder="1" applyAlignment="1" applyProtection="1">
      <alignment horizontal="center" vertical="center" wrapText="1"/>
      <protection locked="0" hidden="1"/>
    </xf>
    <xf numFmtId="0" fontId="2" fillId="0" borderId="7" xfId="0" applyFont="1" applyBorder="1" applyAlignment="1" applyProtection="1">
      <alignment horizontal="center" vertical="center" wrapText="1"/>
      <protection locked="0" hidden="1"/>
    </xf>
    <xf numFmtId="0" fontId="14" fillId="0" borderId="10" xfId="0" applyFont="1" applyBorder="1" applyAlignment="1" applyProtection="1">
      <alignment horizontal="center" vertical="center" wrapText="1"/>
      <protection locked="0" hidden="1"/>
    </xf>
    <xf numFmtId="0" fontId="3" fillId="7" borderId="0" xfId="0" applyFont="1" applyFill="1" applyAlignment="1" applyProtection="1">
      <alignment horizontal="center"/>
      <protection hidden="1"/>
    </xf>
    <xf numFmtId="0" fontId="1" fillId="0" borderId="0" xfId="0" applyFont="1" applyFill="1" applyAlignment="1" applyProtection="1">
      <alignment horizontal="center" vertical="center" wrapText="1"/>
      <protection hidden="1"/>
    </xf>
    <xf numFmtId="0" fontId="1" fillId="7" borderId="0" xfId="0" applyFont="1" applyFill="1" applyAlignment="1" applyProtection="1">
      <alignment horizontal="center" vertical="center"/>
      <protection hidden="1"/>
    </xf>
    <xf numFmtId="0" fontId="1" fillId="7" borderId="0" xfId="0" applyFont="1" applyFill="1" applyAlignment="1" applyProtection="1">
      <alignment horizontal="center"/>
      <protection hidden="1"/>
    </xf>
    <xf numFmtId="0" fontId="14" fillId="0" borderId="0" xfId="0" applyFont="1" applyAlignment="1" applyProtection="1">
      <alignment horizontal="center" vertical="center" wrapText="1"/>
      <protection hidden="1"/>
    </xf>
    <xf numFmtId="0" fontId="7" fillId="0" borderId="0" xfId="0" applyFont="1" applyAlignment="1" applyProtection="1">
      <alignment horizontal="center" vertical="center"/>
      <protection hidden="1"/>
    </xf>
    <xf numFmtId="0" fontId="14" fillId="0" borderId="8" xfId="0" applyFont="1" applyBorder="1" applyAlignment="1" applyProtection="1">
      <alignment horizontal="center" vertical="center" wrapText="1"/>
      <protection hidden="1"/>
    </xf>
    <xf numFmtId="0" fontId="14" fillId="0" borderId="9" xfId="0" applyFont="1" applyBorder="1" applyAlignment="1" applyProtection="1">
      <alignment horizontal="center" vertical="center" wrapText="1"/>
      <protection hidden="1"/>
    </xf>
    <xf numFmtId="0" fontId="14" fillId="11" borderId="12" xfId="0" applyFont="1" applyFill="1" applyBorder="1" applyAlignment="1" applyProtection="1">
      <alignment horizontal="center" vertical="center" wrapText="1"/>
      <protection hidden="1"/>
    </xf>
    <xf numFmtId="0" fontId="14" fillId="11" borderId="13" xfId="0" applyFont="1" applyFill="1" applyBorder="1" applyAlignment="1" applyProtection="1">
      <alignment horizontal="center" vertical="center" wrapText="1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6" xfId="0" applyFont="1" applyBorder="1" applyAlignment="1" applyProtection="1">
      <alignment horizontal="center" vertical="center" wrapText="1"/>
      <protection hidden="1"/>
    </xf>
    <xf numFmtId="0" fontId="14" fillId="0" borderId="2" xfId="0" applyFont="1" applyBorder="1" applyAlignment="1" applyProtection="1">
      <alignment horizontal="center" vertical="center" wrapText="1"/>
      <protection hidden="1"/>
    </xf>
    <xf numFmtId="0" fontId="6" fillId="0" borderId="0" xfId="0" applyFont="1" applyFill="1" applyBorder="1" applyAlignment="1" applyProtection="1">
      <alignment horizontal="center"/>
      <protection hidden="1"/>
    </xf>
    <xf numFmtId="0" fontId="5" fillId="0" borderId="0" xfId="0" applyFont="1" applyAlignment="1" applyProtection="1">
      <alignment horizontal="center"/>
      <protection hidden="1"/>
    </xf>
    <xf numFmtId="0" fontId="14" fillId="10" borderId="3" xfId="0" applyFont="1" applyFill="1" applyBorder="1" applyAlignment="1" applyProtection="1">
      <alignment horizontal="center" vertical="center" wrapText="1"/>
      <protection hidden="1"/>
    </xf>
    <xf numFmtId="0" fontId="14" fillId="10" borderId="4" xfId="0" applyFont="1" applyFill="1" applyBorder="1" applyAlignment="1" applyProtection="1">
      <alignment horizontal="center" vertical="center" wrapText="1"/>
      <protection hidden="1"/>
    </xf>
    <xf numFmtId="0" fontId="14" fillId="10" borderId="6" xfId="0" applyFont="1" applyFill="1" applyBorder="1" applyAlignment="1" applyProtection="1">
      <alignment horizontal="center" vertical="center" wrapText="1"/>
      <protection hidden="1"/>
    </xf>
    <xf numFmtId="0" fontId="14" fillId="10" borderId="2" xfId="0" applyFont="1" applyFill="1" applyBorder="1" applyAlignment="1" applyProtection="1">
      <alignment horizontal="center" vertical="center" wrapText="1"/>
      <protection hidden="1"/>
    </xf>
    <xf numFmtId="0" fontId="14" fillId="9" borderId="1" xfId="0" applyFont="1" applyFill="1" applyBorder="1" applyAlignment="1" applyProtection="1">
      <alignment horizontal="center" vertical="center" wrapText="1"/>
      <protection hidden="1"/>
    </xf>
    <xf numFmtId="0" fontId="1" fillId="11" borderId="1" xfId="0" applyFont="1" applyFill="1" applyBorder="1" applyAlignment="1" applyProtection="1">
      <alignment horizontal="center" vertical="center"/>
      <protection hidden="1"/>
    </xf>
    <xf numFmtId="0" fontId="20" fillId="10" borderId="1" xfId="1" applyFont="1" applyFill="1" applyBorder="1" applyAlignment="1" applyProtection="1">
      <alignment horizontal="center" vertical="center" wrapText="1"/>
      <protection hidden="1"/>
    </xf>
    <xf numFmtId="0" fontId="21" fillId="10" borderId="1" xfId="0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Border="1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14" fillId="0" borderId="25" xfId="0" applyFont="1" applyFill="1" applyBorder="1" applyAlignment="1" applyProtection="1">
      <alignment horizontal="center" vertical="center" wrapText="1"/>
      <protection hidden="1"/>
    </xf>
    <xf numFmtId="0" fontId="1" fillId="0" borderId="26" xfId="0" applyFont="1" applyBorder="1" applyAlignment="1" applyProtection="1">
      <alignment horizontal="center" vertical="center" wrapText="1"/>
      <protection hidden="1"/>
    </xf>
    <xf numFmtId="0" fontId="1" fillId="0" borderId="27" xfId="0" applyFont="1" applyBorder="1" applyAlignment="1" applyProtection="1">
      <alignment horizontal="center" vertical="center"/>
      <protection locked="0" hidden="1"/>
    </xf>
    <xf numFmtId="0" fontId="1" fillId="0" borderId="28" xfId="0" applyFont="1" applyBorder="1" applyAlignment="1" applyProtection="1">
      <alignment horizontal="center" vertical="center"/>
      <protection locked="0" hidden="1"/>
    </xf>
    <xf numFmtId="0" fontId="2" fillId="11" borderId="29" xfId="0" applyFont="1" applyFill="1" applyBorder="1" applyAlignment="1" applyProtection="1">
      <alignment horizontal="center" vertical="center" wrapText="1"/>
      <protection hidden="1"/>
    </xf>
    <xf numFmtId="0" fontId="2" fillId="11" borderId="30" xfId="0" applyFont="1" applyFill="1" applyBorder="1" applyAlignment="1" applyProtection="1">
      <alignment horizontal="center" vertical="center" wrapText="1"/>
      <protection hidden="1"/>
    </xf>
    <xf numFmtId="0" fontId="2" fillId="0" borderId="32" xfId="0" applyFont="1" applyFill="1" applyBorder="1" applyAlignment="1" applyProtection="1">
      <alignment horizontal="center" vertical="center" wrapText="1"/>
      <protection hidden="1"/>
    </xf>
    <xf numFmtId="0" fontId="2" fillId="0" borderId="11" xfId="0" applyFont="1" applyFill="1" applyBorder="1" applyAlignment="1" applyProtection="1">
      <alignment horizontal="center" vertical="center" wrapText="1"/>
      <protection hidden="1"/>
    </xf>
    <xf numFmtId="0" fontId="14" fillId="11" borderId="34" xfId="0" applyFont="1" applyFill="1" applyBorder="1" applyAlignment="1" applyProtection="1">
      <alignment horizontal="center" vertical="center" wrapText="1"/>
      <protection hidden="1"/>
    </xf>
    <xf numFmtId="0" fontId="14" fillId="11" borderId="35" xfId="0" applyFont="1" applyFill="1" applyBorder="1" applyAlignment="1" applyProtection="1">
      <alignment horizontal="center" vertical="center" wrapText="1"/>
      <protection hidden="1"/>
    </xf>
    <xf numFmtId="0" fontId="14" fillId="11" borderId="36" xfId="0" applyFont="1" applyFill="1" applyBorder="1" applyAlignment="1" applyProtection="1">
      <alignment horizontal="center" vertical="center" wrapText="1"/>
      <protection hidden="1"/>
    </xf>
    <xf numFmtId="0" fontId="14" fillId="11" borderId="19" xfId="0" applyFont="1" applyFill="1" applyBorder="1" applyAlignment="1" applyProtection="1">
      <alignment horizontal="center" vertical="center" wrapText="1"/>
      <protection hidden="1"/>
    </xf>
    <xf numFmtId="0" fontId="14" fillId="11" borderId="20" xfId="0" applyFont="1" applyFill="1" applyBorder="1" applyAlignment="1" applyProtection="1">
      <alignment horizontal="center" vertical="center" wrapText="1"/>
      <protection hidden="1"/>
    </xf>
    <xf numFmtId="0" fontId="14" fillId="11" borderId="21" xfId="0" applyFont="1" applyFill="1" applyBorder="1" applyAlignment="1" applyProtection="1">
      <alignment horizontal="center" vertical="center" wrapText="1"/>
      <protection hidden="1"/>
    </xf>
    <xf numFmtId="0" fontId="14" fillId="0" borderId="22" xfId="0" applyFont="1" applyFill="1" applyBorder="1" applyAlignment="1" applyProtection="1">
      <alignment horizontal="center" vertical="center" wrapText="1"/>
      <protection hidden="1"/>
    </xf>
    <xf numFmtId="0" fontId="14" fillId="0" borderId="23" xfId="0" applyFont="1" applyFill="1" applyBorder="1" applyAlignment="1" applyProtection="1">
      <alignment horizontal="center" vertical="center" wrapText="1"/>
      <protection hidden="1"/>
    </xf>
    <xf numFmtId="0" fontId="14" fillId="0" borderId="24" xfId="0" applyFont="1" applyFill="1" applyBorder="1" applyAlignment="1" applyProtection="1">
      <alignment horizontal="center" vertical="center" wrapText="1"/>
      <protection hidden="1"/>
    </xf>
    <xf numFmtId="0" fontId="14" fillId="0" borderId="15" xfId="0" applyFont="1" applyFill="1" applyBorder="1" applyAlignment="1" applyProtection="1">
      <alignment horizontal="center" vertical="center" wrapText="1"/>
      <protection hidden="1"/>
    </xf>
    <xf numFmtId="0" fontId="14" fillId="0" borderId="2" xfId="0" applyFont="1" applyFill="1" applyBorder="1" applyAlignment="1" applyProtection="1">
      <alignment horizontal="center" vertical="center" wrapText="1"/>
      <protection hidden="1"/>
    </xf>
    <xf numFmtId="0" fontId="14" fillId="11" borderId="15" xfId="0" applyFont="1" applyFill="1" applyBorder="1" applyAlignment="1" applyProtection="1">
      <alignment horizontal="center" vertical="center" wrapText="1"/>
      <protection hidden="1"/>
    </xf>
    <xf numFmtId="0" fontId="14" fillId="11" borderId="2" xfId="0" applyFont="1" applyFill="1" applyBorder="1" applyAlignment="1" applyProtection="1">
      <alignment horizontal="center" vertical="center" wrapText="1"/>
      <protection hidden="1"/>
    </xf>
    <xf numFmtId="0" fontId="16" fillId="0" borderId="15" xfId="0" applyFont="1" applyFill="1" applyBorder="1" applyAlignment="1" applyProtection="1">
      <alignment horizontal="center" vertical="center" wrapText="1"/>
      <protection hidden="1"/>
    </xf>
    <xf numFmtId="0" fontId="16" fillId="0" borderId="2" xfId="0" applyFont="1" applyFill="1" applyBorder="1" applyAlignment="1" applyProtection="1">
      <alignment horizontal="center" vertical="center" wrapText="1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.me/nezam_soltan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63"/>
  <sheetViews>
    <sheetView showGridLines="0" tabSelected="1" zoomScaleNormal="100" workbookViewId="0">
      <selection activeCell="E8" sqref="E8"/>
    </sheetView>
  </sheetViews>
  <sheetFormatPr defaultRowHeight="14.25" x14ac:dyDescent="0.2"/>
  <cols>
    <col min="1" max="2" width="9.140625" style="1"/>
    <col min="3" max="3" width="18" style="1" customWidth="1"/>
    <col min="4" max="4" width="12.5703125" style="1" customWidth="1"/>
    <col min="5" max="5" width="69.85546875" style="1" customWidth="1"/>
    <col min="6" max="6" width="0" style="1" hidden="1" customWidth="1"/>
    <col min="7" max="7" width="57.140625" style="1" hidden="1" customWidth="1"/>
    <col min="8" max="9" width="0" style="1" hidden="1" customWidth="1"/>
    <col min="10" max="10" width="18.28515625" style="1" hidden="1" customWidth="1"/>
    <col min="11" max="11" width="20.7109375" style="1" hidden="1" customWidth="1"/>
    <col min="12" max="12" width="20.5703125" style="1" hidden="1" customWidth="1"/>
    <col min="13" max="33" width="0" style="1" hidden="1" customWidth="1"/>
    <col min="34" max="16384" width="9.140625" style="1"/>
  </cols>
  <sheetData>
    <row r="1" spans="1:20" ht="18" customHeight="1" x14ac:dyDescent="0.2">
      <c r="A1" s="91" t="s">
        <v>100</v>
      </c>
      <c r="B1" s="91"/>
      <c r="C1" s="91"/>
      <c r="D1" s="91"/>
      <c r="E1" s="91"/>
    </row>
    <row r="2" spans="1:20" ht="18" customHeight="1" x14ac:dyDescent="0.2">
      <c r="A2" s="90" t="s">
        <v>101</v>
      </c>
      <c r="B2" s="90"/>
      <c r="C2" s="90"/>
      <c r="D2" s="90"/>
      <c r="E2" s="90"/>
    </row>
    <row r="3" spans="1:20" ht="18" customHeight="1" x14ac:dyDescent="0.2">
      <c r="A3" s="92" t="s">
        <v>103</v>
      </c>
      <c r="B3" s="93"/>
      <c r="C3" s="93"/>
      <c r="D3" s="93"/>
      <c r="E3" s="2" t="s">
        <v>102</v>
      </c>
      <c r="N3" s="76" t="s">
        <v>58</v>
      </c>
      <c r="O3" s="76"/>
      <c r="P3" s="81" t="s">
        <v>59</v>
      </c>
      <c r="Q3" s="81"/>
      <c r="R3" s="3"/>
      <c r="S3" s="3"/>
    </row>
    <row r="4" spans="1:20" ht="12" customHeight="1" thickBot="1" x14ac:dyDescent="0.25">
      <c r="A4" s="4"/>
      <c r="B4" s="5"/>
      <c r="C4" s="5"/>
      <c r="D4" s="5"/>
      <c r="E4" s="5"/>
      <c r="N4" s="6"/>
      <c r="O4" s="6"/>
      <c r="P4" s="7"/>
      <c r="Q4" s="7"/>
      <c r="R4" s="3"/>
      <c r="S4" s="3"/>
    </row>
    <row r="5" spans="1:20" ht="18" customHeight="1" x14ac:dyDescent="0.2">
      <c r="A5" s="86" t="s">
        <v>0</v>
      </c>
      <c r="B5" s="87"/>
      <c r="C5" s="87"/>
      <c r="D5" s="8" t="s">
        <v>72</v>
      </c>
      <c r="E5" s="66">
        <v>15</v>
      </c>
      <c r="G5" s="9" t="s">
        <v>1</v>
      </c>
      <c r="K5" s="85" t="s">
        <v>4</v>
      </c>
      <c r="L5" s="85"/>
      <c r="N5" s="10" t="s">
        <v>60</v>
      </c>
      <c r="O5" s="10" t="s">
        <v>61</v>
      </c>
      <c r="P5" s="11" t="s">
        <v>60</v>
      </c>
      <c r="Q5" s="11" t="s">
        <v>61</v>
      </c>
      <c r="R5" s="10" t="s">
        <v>62</v>
      </c>
      <c r="S5" s="10" t="s">
        <v>63</v>
      </c>
    </row>
    <row r="6" spans="1:20" ht="18" customHeight="1" x14ac:dyDescent="0.2">
      <c r="A6" s="82" t="s">
        <v>1</v>
      </c>
      <c r="B6" s="83"/>
      <c r="C6" s="83"/>
      <c r="D6" s="83"/>
      <c r="E6" s="67" t="s">
        <v>12</v>
      </c>
      <c r="F6" s="1">
        <f>IF(E6=G6,H6,IF(E6=G7,H7,IF(E6=G8,H8,IF(E6=G9,H9))))</f>
        <v>1</v>
      </c>
      <c r="G6" s="12" t="s">
        <v>10</v>
      </c>
      <c r="H6" s="13">
        <v>1.4</v>
      </c>
      <c r="L6" s="14" t="s">
        <v>22</v>
      </c>
      <c r="M6" s="1" t="s">
        <v>18</v>
      </c>
      <c r="N6" s="15">
        <v>1</v>
      </c>
      <c r="O6" s="15">
        <v>1.5</v>
      </c>
      <c r="P6" s="16">
        <v>1</v>
      </c>
      <c r="Q6" s="16">
        <v>1.5</v>
      </c>
      <c r="R6" s="15">
        <v>0.4</v>
      </c>
      <c r="S6" s="15">
        <v>0.1</v>
      </c>
    </row>
    <row r="7" spans="1:20" ht="18" customHeight="1" x14ac:dyDescent="0.2">
      <c r="A7" s="88" t="s">
        <v>3</v>
      </c>
      <c r="B7" s="89"/>
      <c r="C7" s="89"/>
      <c r="D7" s="17" t="s">
        <v>2</v>
      </c>
      <c r="E7" s="68" t="s">
        <v>16</v>
      </c>
      <c r="F7" s="1">
        <f>IF(E7=G12,H12,IF(E7=G13,H13,IF(E7=G14,H14,IF(E7=G15,H15))))</f>
        <v>0.25</v>
      </c>
      <c r="G7" s="12" t="s">
        <v>11</v>
      </c>
      <c r="H7" s="13">
        <v>1.2</v>
      </c>
      <c r="L7" s="14" t="s">
        <v>23</v>
      </c>
      <c r="M7" s="1" t="s">
        <v>19</v>
      </c>
      <c r="N7" s="15">
        <v>1</v>
      </c>
      <c r="O7" s="15">
        <v>1.5</v>
      </c>
      <c r="P7" s="16">
        <v>1</v>
      </c>
      <c r="Q7" s="16">
        <v>1.5</v>
      </c>
      <c r="R7" s="15">
        <v>0.5</v>
      </c>
      <c r="S7" s="15">
        <v>0.1</v>
      </c>
    </row>
    <row r="8" spans="1:20" ht="18" customHeight="1" x14ac:dyDescent="0.2">
      <c r="A8" s="82" t="s">
        <v>4</v>
      </c>
      <c r="B8" s="83"/>
      <c r="C8" s="83"/>
      <c r="D8" s="83"/>
      <c r="E8" s="67" t="s">
        <v>24</v>
      </c>
      <c r="F8" s="1" t="str">
        <f>IF(E8=L6,M6,IF(E8=L7,M7,IF(E8=L8,M8,IF(E8=L9,M9))))</f>
        <v>III</v>
      </c>
      <c r="G8" s="12" t="s">
        <v>12</v>
      </c>
      <c r="H8" s="13">
        <v>1</v>
      </c>
      <c r="L8" s="14" t="s">
        <v>24</v>
      </c>
      <c r="M8" s="1" t="s">
        <v>20</v>
      </c>
      <c r="N8" s="15">
        <v>1.1000000000000001</v>
      </c>
      <c r="O8" s="15">
        <v>1.75</v>
      </c>
      <c r="P8" s="16">
        <v>1.1000000000000001</v>
      </c>
      <c r="Q8" s="16">
        <v>1.75</v>
      </c>
      <c r="R8" s="15">
        <v>0.7</v>
      </c>
      <c r="S8" s="15">
        <v>0.15</v>
      </c>
    </row>
    <row r="9" spans="1:20" ht="18" customHeight="1" x14ac:dyDescent="0.2">
      <c r="A9" s="88" t="s">
        <v>5</v>
      </c>
      <c r="B9" s="89"/>
      <c r="C9" s="89"/>
      <c r="D9" s="89"/>
      <c r="E9" s="68" t="s">
        <v>28</v>
      </c>
      <c r="F9" s="18"/>
      <c r="G9" s="12" t="s">
        <v>13</v>
      </c>
      <c r="H9" s="13">
        <v>0.8</v>
      </c>
      <c r="L9" s="14" t="s">
        <v>25</v>
      </c>
      <c r="M9" s="1" t="s">
        <v>21</v>
      </c>
      <c r="N9" s="15">
        <v>1.1000000000000001</v>
      </c>
      <c r="O9" s="15">
        <v>1.75</v>
      </c>
      <c r="P9" s="16">
        <v>1.3</v>
      </c>
      <c r="Q9" s="16">
        <v>2.25</v>
      </c>
      <c r="R9" s="15">
        <v>1</v>
      </c>
      <c r="S9" s="15">
        <v>0.15</v>
      </c>
    </row>
    <row r="10" spans="1:20" ht="18" customHeight="1" x14ac:dyDescent="0.2">
      <c r="A10" s="82" t="s">
        <v>6</v>
      </c>
      <c r="B10" s="83"/>
      <c r="C10" s="83"/>
      <c r="D10" s="83"/>
      <c r="E10" s="69" t="s">
        <v>42</v>
      </c>
      <c r="F10" s="18"/>
      <c r="L10" s="19" t="s">
        <v>70</v>
      </c>
      <c r="M10" s="19" t="str">
        <f>F8</f>
        <v>III</v>
      </c>
      <c r="N10" s="20">
        <f>IF(M10=M6,N6,IF(M10=M7,N7,IF(M10=M8,N8,IF(AND(M10=M9,F7&gt;0.25),N9,P9))))</f>
        <v>1.1000000000000001</v>
      </c>
      <c r="O10" s="20">
        <f>IF(M10=M6,O6,IF(M10=M7,O7,IF(M10=M8,O8,IF(AND(M10=M9,F7&gt;0.25),O9,Q9))))</f>
        <v>1.75</v>
      </c>
      <c r="P10" s="19"/>
      <c r="Q10" s="19"/>
      <c r="R10" s="20">
        <f>IF(M10=M6,R6,IF(M10=M7,R7,IF(M10=M8,R8,IF(M10=M9,R9))))</f>
        <v>0.7</v>
      </c>
      <c r="S10" s="20">
        <f>IF(M10=M6,S6,IF(M10=M7,S7,IF(M10=M8,S8,IF(M10=M9,S9))))</f>
        <v>0.15</v>
      </c>
    </row>
    <row r="11" spans="1:20" ht="18" customHeight="1" x14ac:dyDescent="0.2">
      <c r="A11" s="88" t="s">
        <v>7</v>
      </c>
      <c r="B11" s="89"/>
      <c r="C11" s="89"/>
      <c r="D11" s="89"/>
      <c r="E11" s="68" t="s">
        <v>55</v>
      </c>
      <c r="F11" s="1">
        <f>IF(E11="لحاظ نشود",1,0.8)</f>
        <v>0.8</v>
      </c>
      <c r="G11" s="9" t="s">
        <v>3</v>
      </c>
      <c r="J11" s="84" t="s">
        <v>7</v>
      </c>
      <c r="K11" s="84"/>
      <c r="L11" s="84"/>
    </row>
    <row r="12" spans="1:20" ht="18" customHeight="1" thickBot="1" x14ac:dyDescent="0.25">
      <c r="A12" s="77" t="s">
        <v>9</v>
      </c>
      <c r="B12" s="78"/>
      <c r="C12" s="78"/>
      <c r="D12" s="21" t="s">
        <v>8</v>
      </c>
      <c r="E12" s="70">
        <v>2</v>
      </c>
      <c r="G12" s="12" t="s">
        <v>14</v>
      </c>
      <c r="H12" s="1">
        <v>0.35</v>
      </c>
      <c r="J12" s="22" t="s">
        <v>55</v>
      </c>
      <c r="L12" s="22"/>
    </row>
    <row r="13" spans="1:20" ht="12" customHeight="1" x14ac:dyDescent="0.2">
      <c r="A13" s="23"/>
      <c r="B13" s="75"/>
      <c r="C13" s="75"/>
      <c r="D13" s="23"/>
      <c r="E13" s="23"/>
      <c r="G13" s="12" t="s">
        <v>15</v>
      </c>
      <c r="H13" s="24">
        <v>0.3</v>
      </c>
      <c r="J13" s="22" t="s">
        <v>56</v>
      </c>
      <c r="L13" s="74" t="s">
        <v>73</v>
      </c>
      <c r="M13" s="74"/>
      <c r="N13" s="25" t="s">
        <v>75</v>
      </c>
      <c r="O13" s="26">
        <f>IF(E9=G18,I26,IF(E10=G35,I35,IF(E10=G36,I35,IF(E10=G37,I35,IF(E10=G38,I35,IF(E10=G39,I39,IF(E10=G40,I40,IF(E10=G41,I40,IF(E10=G45,J45,IF(E10=G46,J45,IF(E10=G47,J45,IF(E10=G48,J48,IF(E10=G49,J48,IF(E10=G50,J48,IF(E10=G53,I53,IF(E10=G54,I53,IF(E10=G55,I53,IF(E10=G56,I53,IF(E10=G57,I57,IF(E10=G58,I57,IF(E10=G59,I59,IF(E10=G60,I59))))))))))))))))))))))</f>
        <v>0.45765912346960569</v>
      </c>
      <c r="Q13" s="27"/>
      <c r="R13" s="27"/>
      <c r="S13" s="18"/>
    </row>
    <row r="14" spans="1:20" ht="18" customHeight="1" x14ac:dyDescent="0.2">
      <c r="A14" s="97" t="s">
        <v>110</v>
      </c>
      <c r="B14" s="97"/>
      <c r="C14" s="97"/>
      <c r="D14" s="97"/>
      <c r="E14" s="98" t="s">
        <v>112</v>
      </c>
      <c r="G14" s="12" t="s">
        <v>16</v>
      </c>
      <c r="H14" s="1">
        <v>0.25</v>
      </c>
      <c r="Q14" s="27"/>
      <c r="R14" s="27"/>
      <c r="S14" s="18"/>
      <c r="T14" s="28" t="s">
        <v>93</v>
      </c>
    </row>
    <row r="15" spans="1:20" ht="18" customHeight="1" x14ac:dyDescent="0.2">
      <c r="A15" s="97"/>
      <c r="B15" s="97"/>
      <c r="C15" s="97"/>
      <c r="D15" s="97"/>
      <c r="E15" s="99"/>
      <c r="G15" s="12" t="s">
        <v>17</v>
      </c>
      <c r="H15" s="24">
        <v>0.2</v>
      </c>
      <c r="L15" s="73" t="s">
        <v>76</v>
      </c>
      <c r="M15" s="73"/>
      <c r="N15" s="73"/>
      <c r="O15" s="26">
        <f>IF(E10=G26,H26,IF(E10=G27,H27,IF(E10=G28,H28,IF(E10=G29,H29,IF(E10=G30,H30,IF(E10=G31,H31,IF(E10=G32,H32,IF(E10=G35,H35,IF(E10=G36,H36,IF(E10=G37,H37,IF(E10=G38,H38,IF(E10=G39,H39,IF(E10=G40,H40,IF(E10=G41,H41,IF(E10=G45,H45,IF(E10=G46,H46,IF(E10=G47,H47,IF(E10=G48,H48,IF(E10=G49,H49,IF(E10=G50,H50,IF(E10=G53,H53,IF(E10=G54,H54,IF(E10=G55,H55,IF(E10=G56,H56,IF(E10=G57,H57,IF(E10=G58,H58,IF(E10=G59,H59,IF(E10=G60,H60))))))))))))))))))))))))))))</f>
        <v>5</v>
      </c>
      <c r="Q15" s="72" t="s">
        <v>84</v>
      </c>
      <c r="R15" s="72"/>
      <c r="S15" s="18">
        <f>IF(AND(F7&gt;0.25,O17&lt;R10),1,IF(AND(F7&gt;0.25,O17&gt;4),1.7,(((0.7/(4-R10))*(O17-R10))+1)))</f>
        <v>0.97286416152603183</v>
      </c>
      <c r="T15" s="28">
        <f>IF(AND(F7&gt;0.25,E12&lt;R10),1,IF(AND(F7&gt;0.25,E12&gt;4),1.7,(((0.7/(4-R10))*(E12-R10))+1)))</f>
        <v>1.2757575757575759</v>
      </c>
    </row>
    <row r="16" spans="1:20" ht="12" customHeight="1" thickBot="1" x14ac:dyDescent="0.25">
      <c r="Q16" s="72" t="s">
        <v>85</v>
      </c>
      <c r="R16" s="72"/>
      <c r="S16" s="18">
        <f>IF(AND(F7&lt;0.27,O17&lt;R10),1,IF(AND(F7&lt;0.27,O17&gt;4),1.4,(((0.4/(4-R10))*(O17-R10))+1)))</f>
        <v>1</v>
      </c>
      <c r="T16" s="28">
        <f>IF(AND(F7&lt;0.27,E12&lt;R10),1,IF(AND(F7&lt;0.27,E12&gt;4),1.4,(((0.4/(4-R10))*(E12-R10))+1)))</f>
        <v>1.1575757575757577</v>
      </c>
    </row>
    <row r="17" spans="1:19" ht="18" customHeight="1" x14ac:dyDescent="0.2">
      <c r="A17" s="79" t="s">
        <v>77</v>
      </c>
      <c r="B17" s="80"/>
      <c r="C17" s="80"/>
      <c r="D17" s="29" t="s">
        <v>57</v>
      </c>
      <c r="E17" s="30">
        <f>O17</f>
        <v>0.57207390433700711</v>
      </c>
      <c r="G17" s="31" t="s">
        <v>5</v>
      </c>
      <c r="H17" s="32" t="s">
        <v>64</v>
      </c>
      <c r="I17" s="33" t="s">
        <v>70</v>
      </c>
      <c r="J17" s="6" t="str">
        <f>E9</f>
        <v>سیستم قاب خمشی</v>
      </c>
      <c r="L17" s="74" t="s">
        <v>81</v>
      </c>
      <c r="M17" s="74"/>
      <c r="N17" s="74"/>
      <c r="O17" s="34">
        <f>MIN(E12,1.25*O13)</f>
        <v>0.57207390433700711</v>
      </c>
      <c r="Q17" s="27"/>
      <c r="R17" s="27"/>
      <c r="S17" s="18"/>
    </row>
    <row r="18" spans="1:19" ht="18" customHeight="1" x14ac:dyDescent="0.2">
      <c r="A18" s="113" t="s">
        <v>79</v>
      </c>
      <c r="B18" s="114"/>
      <c r="C18" s="114"/>
      <c r="D18" s="35" t="s">
        <v>80</v>
      </c>
      <c r="E18" s="36">
        <f>O23</f>
        <v>2.75</v>
      </c>
      <c r="G18" s="37" t="s">
        <v>26</v>
      </c>
      <c r="H18" s="38" t="s">
        <v>65</v>
      </c>
      <c r="I18" s="38"/>
      <c r="J18" s="33" t="str">
        <f>IF(J17=G18,H18,IF(J17=G19,H19,IF(J17=G20,H20,IF(J17=G21,H21,IF(J17=G22,H22)))))</f>
        <v>cc</v>
      </c>
    </row>
    <row r="19" spans="1:19" ht="18" customHeight="1" x14ac:dyDescent="0.2">
      <c r="A19" s="115" t="s">
        <v>78</v>
      </c>
      <c r="B19" s="116"/>
      <c r="C19" s="116"/>
      <c r="D19" s="39" t="s">
        <v>37</v>
      </c>
      <c r="E19" s="40">
        <f>O15</f>
        <v>5</v>
      </c>
      <c r="G19" s="37" t="s">
        <v>27</v>
      </c>
      <c r="H19" s="38" t="s">
        <v>66</v>
      </c>
      <c r="I19" s="38"/>
      <c r="J19" s="38"/>
      <c r="L19" s="74" t="s">
        <v>82</v>
      </c>
      <c r="M19" s="74"/>
      <c r="N19" s="74"/>
      <c r="O19" s="26">
        <f>IF(O17&lt;S10,(N10+((O10-N10+1)*(O17/S10))),IF(O17&gt;R10,((O10+1)*(R10/O17)),O10+1))</f>
        <v>2.75</v>
      </c>
      <c r="P19" s="41" t="s">
        <v>90</v>
      </c>
      <c r="Q19" s="42">
        <f>IF(E12&lt;S10,(N10+((O10-N10+1)*(E12/S10))),IF(E12&gt;R10,((O10+1)*(R10/E12)),O10+1))</f>
        <v>0.96249999999999991</v>
      </c>
    </row>
    <row r="20" spans="1:19" ht="18" customHeight="1" x14ac:dyDescent="0.2">
      <c r="A20" s="117" t="s">
        <v>104</v>
      </c>
      <c r="B20" s="118"/>
      <c r="C20" s="118"/>
      <c r="D20" s="43" t="s">
        <v>105</v>
      </c>
      <c r="E20" s="44">
        <f>Q25</f>
        <v>4.5</v>
      </c>
      <c r="G20" s="37" t="s">
        <v>28</v>
      </c>
      <c r="H20" s="38" t="s">
        <v>71</v>
      </c>
      <c r="I20" s="38"/>
      <c r="J20" s="38"/>
      <c r="P20" s="45"/>
    </row>
    <row r="21" spans="1:19" ht="18" customHeight="1" x14ac:dyDescent="0.2">
      <c r="A21" s="115" t="s">
        <v>106</v>
      </c>
      <c r="B21" s="116"/>
      <c r="C21" s="116"/>
      <c r="D21" s="46" t="s">
        <v>107</v>
      </c>
      <c r="E21" s="40">
        <f>Q27</f>
        <v>4.5</v>
      </c>
      <c r="G21" s="37" t="s">
        <v>29</v>
      </c>
      <c r="H21" s="38" t="s">
        <v>67</v>
      </c>
      <c r="I21" s="38"/>
      <c r="J21" s="38"/>
      <c r="L21" s="74" t="s">
        <v>83</v>
      </c>
      <c r="M21" s="74"/>
      <c r="N21" s="74"/>
      <c r="O21" s="26">
        <f>IF(F7&gt;0.25,S15,S16)</f>
        <v>1</v>
      </c>
      <c r="P21" s="41" t="s">
        <v>91</v>
      </c>
      <c r="Q21" s="42">
        <f>IF(F7&gt;0.25,T15,T16)</f>
        <v>1.1575757575757577</v>
      </c>
    </row>
    <row r="22" spans="1:19" ht="18" customHeight="1" x14ac:dyDescent="0.2">
      <c r="A22" s="110" t="s">
        <v>87</v>
      </c>
      <c r="B22" s="111"/>
      <c r="C22" s="112"/>
      <c r="D22" s="35" t="s">
        <v>88</v>
      </c>
      <c r="E22" s="36">
        <f>MAX(F7*E18*F6/E19,0.12*F7*F6)</f>
        <v>0.13750000000000001</v>
      </c>
      <c r="G22" s="47" t="s">
        <v>30</v>
      </c>
      <c r="H22" s="48" t="s">
        <v>68</v>
      </c>
      <c r="I22" s="38"/>
      <c r="J22" s="38"/>
      <c r="P22" s="45"/>
    </row>
    <row r="23" spans="1:19" ht="18" customHeight="1" thickBot="1" x14ac:dyDescent="0.25">
      <c r="A23" s="107"/>
      <c r="B23" s="108"/>
      <c r="C23" s="109"/>
      <c r="D23" s="49" t="s">
        <v>89</v>
      </c>
      <c r="E23" s="50">
        <f>IF(E17&lt;0.5,1,IF(E17&gt;2.5,2,(0.5*E17+0.75)))</f>
        <v>1.0360369521685036</v>
      </c>
      <c r="L23" s="73" t="s">
        <v>86</v>
      </c>
      <c r="M23" s="73"/>
      <c r="N23" s="73"/>
      <c r="O23" s="26">
        <f>O19*O21</f>
        <v>2.75</v>
      </c>
      <c r="P23" s="41" t="s">
        <v>92</v>
      </c>
      <c r="Q23" s="42">
        <f>Q19*Q21</f>
        <v>1.1141666666666667</v>
      </c>
    </row>
    <row r="24" spans="1:19" ht="18" customHeight="1" thickBot="1" x14ac:dyDescent="0.25">
      <c r="A24" s="96"/>
      <c r="B24" s="96"/>
      <c r="C24" s="96"/>
      <c r="D24" s="96"/>
      <c r="E24" s="96"/>
    </row>
    <row r="25" spans="1:19" ht="18" customHeight="1" x14ac:dyDescent="0.2">
      <c r="A25" s="100" t="s">
        <v>108</v>
      </c>
      <c r="B25" s="101"/>
      <c r="C25" s="101"/>
      <c r="D25" s="51" t="s">
        <v>94</v>
      </c>
      <c r="E25" s="52">
        <f>Q23</f>
        <v>1.1141666666666667</v>
      </c>
      <c r="G25" s="9" t="s">
        <v>26</v>
      </c>
      <c r="H25" s="1" t="s">
        <v>37</v>
      </c>
      <c r="I25" s="1" t="s">
        <v>57</v>
      </c>
      <c r="K25" s="53" t="s">
        <v>97</v>
      </c>
      <c r="L25" s="53" t="s">
        <v>98</v>
      </c>
      <c r="M25" s="71" t="s">
        <v>99</v>
      </c>
      <c r="N25" s="71"/>
      <c r="O25" s="71"/>
      <c r="P25" s="71"/>
      <c r="Q25" s="26">
        <f>IF(E10=G26,K26,IF(E10=G27,K27,IF(E10=G28,K28,IF(E10=G29,K29,IF(E10=G30,K30,IF(E10=G31,K31,IF(E10=G32,K32,IF(E10=G35,K35,IF(E10=G36,K36,IF(E10=G37,K37,IF(E10=G38,K38,IF(E10=G39,K39,IF(E10=G40,K40,IF(E10=G41,K41,IF(E10=G45,K45,IF(E10=G46,K46,IF(E10=G47,K47,IF(E10=G48,K48,IF(E10=G49,K49,IF(E10=G50,K50,IF(E10=G53,K53,IF(E10=G54,K54,IF(E10=G55,K55,IF(E10=G56,K56,IF(E10=G57,K57,IF(E10=G58,K58,IF(E10=G59,K59,IF(E10=G60,K60))))))))))))))))))))))))))))</f>
        <v>4.5</v>
      </c>
    </row>
    <row r="26" spans="1:19" ht="18" customHeight="1" x14ac:dyDescent="0.2">
      <c r="A26" s="102" t="s">
        <v>109</v>
      </c>
      <c r="B26" s="103"/>
      <c r="C26" s="103"/>
      <c r="D26" s="54" t="s">
        <v>95</v>
      </c>
      <c r="E26" s="55">
        <f>IF(F6&lt;1.4,MAX(F6*E25*F7/E19,0.12*F7*F6),E22)</f>
        <v>5.5708333333333339E-2</v>
      </c>
      <c r="G26" s="56" t="s">
        <v>31</v>
      </c>
      <c r="H26" s="1">
        <v>5</v>
      </c>
      <c r="I26" s="57">
        <f>0.05*(($E$5)^0.75)</f>
        <v>0.38109956111596105</v>
      </c>
      <c r="K26" s="1">
        <v>2.5</v>
      </c>
      <c r="L26" s="1">
        <v>5</v>
      </c>
    </row>
    <row r="27" spans="1:19" ht="18" customHeight="1" thickBot="1" x14ac:dyDescent="0.25">
      <c r="A27" s="104"/>
      <c r="B27" s="105"/>
      <c r="C27" s="106"/>
      <c r="D27" s="58" t="s">
        <v>96</v>
      </c>
      <c r="E27" s="59">
        <f>IF(F6&lt;1.4,IF(E12&lt;0.5,1,IF(E12&gt;2.5,2,0.5*E12+0.75)),E23)</f>
        <v>1.75</v>
      </c>
      <c r="G27" s="56" t="s">
        <v>32</v>
      </c>
      <c r="H27" s="1">
        <v>4</v>
      </c>
      <c r="K27" s="1">
        <v>2.5</v>
      </c>
      <c r="L27" s="1">
        <v>4</v>
      </c>
      <c r="M27" s="71" t="s">
        <v>98</v>
      </c>
      <c r="N27" s="71"/>
      <c r="O27" s="71"/>
      <c r="P27" s="71"/>
      <c r="Q27" s="26">
        <f>IF(E10=G26,L26,IF(E10=G27,L27,IF(E10=G28,L28,IF(E10=G29,L29,IF(E10=G30,L30,IF(E10=G31,L31,IF(E10=G32,L32,IF(E10=G35,L35,IF(E10=G36,L36,IF(E10=G37,L37,IF(E10=G38,L38,IF(E10=G39,L39,IF(E10=G40,L40,IF(E10=G41,L41,IF(E10=G45,L45,IF(E10=G46,L46,IF(E10=G47,L47,IF(E10=G48,L48,IF(E10=G49,L49,IF(E10=G50,L50,IF(E10=G53,L53,IF(E10=G54,L54,IF(E10=G55,L55,IF(E10=G56,L56,IF(E10=G57,L57,IF(E10=G58,L58,IF(E10=G59,L59,IF(E10=G60,L60))))))))))))))))))))))))))))</f>
        <v>4.5</v>
      </c>
    </row>
    <row r="28" spans="1:19" ht="18" customHeight="1" x14ac:dyDescent="0.2">
      <c r="A28" s="94" t="str">
        <f>IF(AND(F6&gt;1,F7&gt;0.25,OR(E10=G28,E10=G37,E10=G47,E10=G50)),"استفاده از این سیستم برای ساختمان های با اهمیت خیلی زیاد و زیاد در تمام مناطق لرزه خیزی مجاز نیست"," ")</f>
        <v xml:space="preserve"> </v>
      </c>
      <c r="B28" s="94"/>
      <c r="C28" s="94"/>
      <c r="D28" s="94"/>
      <c r="E28" s="94"/>
      <c r="G28" s="56" t="s">
        <v>33</v>
      </c>
      <c r="H28" s="1">
        <v>3.5</v>
      </c>
      <c r="K28" s="1">
        <v>2.5</v>
      </c>
      <c r="L28" s="1">
        <v>3.5</v>
      </c>
    </row>
    <row r="29" spans="1:19" x14ac:dyDescent="0.2">
      <c r="A29" s="94" t="str">
        <f>IF(AND(F6=1,F7&gt;0.25,OR(E10=G28,E10=G37,E10=G47,E10=G50)),"استفاده از این سیستم برای ساختمان های با اهمیت متوسط در تمام مناطق لرزه خیزی زیاد و خیلی زیاد مجاز نیست "," ")</f>
        <v xml:space="preserve"> </v>
      </c>
      <c r="B29" s="94"/>
      <c r="C29" s="94"/>
      <c r="D29" s="94"/>
      <c r="E29" s="94"/>
      <c r="G29" s="56" t="s">
        <v>38</v>
      </c>
      <c r="H29" s="1">
        <v>3</v>
      </c>
      <c r="K29" s="1">
        <v>2.5</v>
      </c>
      <c r="L29" s="1">
        <v>3</v>
      </c>
    </row>
    <row r="30" spans="1:19" x14ac:dyDescent="0.2">
      <c r="A30" s="95" t="str">
        <f>IF(AND(F6=1,F7&lt;0.3,OR(E10=G28,E10=G37,E10=G47,E10=G50),E5&gt;15),"ارتفاع حداکثر این سیستم برای ساختمان های با اهمیت متوسط در مناطق لرزه خیزی کم و متوسط به 15 متر محدود میگردد، لطفا  سیستم سازه ای مناسب انتخاب کنید "," ")</f>
        <v xml:space="preserve"> </v>
      </c>
      <c r="B30" s="95"/>
      <c r="C30" s="95"/>
      <c r="D30" s="95"/>
      <c r="E30" s="95"/>
      <c r="G30" s="56" t="s">
        <v>34</v>
      </c>
      <c r="H30" s="1">
        <v>4</v>
      </c>
      <c r="K30" s="1">
        <v>2</v>
      </c>
      <c r="L30" s="1">
        <v>3.5</v>
      </c>
    </row>
    <row r="31" spans="1:19" x14ac:dyDescent="0.2">
      <c r="G31" s="56" t="s">
        <v>35</v>
      </c>
      <c r="H31" s="1">
        <v>5.5</v>
      </c>
      <c r="K31" s="1">
        <v>3</v>
      </c>
      <c r="L31" s="1">
        <v>4</v>
      </c>
    </row>
    <row r="32" spans="1:19" x14ac:dyDescent="0.2">
      <c r="G32" s="56" t="s">
        <v>36</v>
      </c>
      <c r="H32" s="1">
        <v>3</v>
      </c>
      <c r="K32" s="1">
        <v>2</v>
      </c>
      <c r="L32" s="1">
        <v>3</v>
      </c>
    </row>
    <row r="34" spans="7:12" x14ac:dyDescent="0.2">
      <c r="G34" s="9" t="s">
        <v>27</v>
      </c>
    </row>
    <row r="35" spans="7:12" x14ac:dyDescent="0.2">
      <c r="G35" s="56" t="s">
        <v>31</v>
      </c>
      <c r="H35" s="1">
        <v>6</v>
      </c>
      <c r="I35" s="57">
        <f>0.05*(($E$5)^0.75)</f>
        <v>0.38109956111596105</v>
      </c>
      <c r="K35" s="1">
        <v>5</v>
      </c>
      <c r="L35" s="1">
        <v>5</v>
      </c>
    </row>
    <row r="36" spans="7:12" x14ac:dyDescent="0.2">
      <c r="G36" s="56" t="s">
        <v>32</v>
      </c>
      <c r="H36" s="1">
        <v>5</v>
      </c>
      <c r="K36" s="1">
        <v>4</v>
      </c>
      <c r="L36" s="1">
        <v>4</v>
      </c>
    </row>
    <row r="37" spans="7:12" x14ac:dyDescent="0.2">
      <c r="G37" s="56" t="s">
        <v>33</v>
      </c>
      <c r="H37" s="1">
        <v>4</v>
      </c>
      <c r="K37" s="1">
        <v>3</v>
      </c>
      <c r="L37" s="1">
        <v>3</v>
      </c>
    </row>
    <row r="38" spans="7:12" x14ac:dyDescent="0.2">
      <c r="G38" s="56" t="s">
        <v>38</v>
      </c>
      <c r="H38" s="1">
        <v>3</v>
      </c>
      <c r="J38" s="60" t="s">
        <v>111</v>
      </c>
      <c r="K38" s="1">
        <v>2.5</v>
      </c>
      <c r="L38" s="1">
        <v>2.5</v>
      </c>
    </row>
    <row r="39" spans="7:12" x14ac:dyDescent="0.2">
      <c r="G39" s="61" t="s">
        <v>39</v>
      </c>
      <c r="H39" s="1">
        <f>IF(E14=J38,7,IF(E14=J39,6))</f>
        <v>6</v>
      </c>
      <c r="I39" s="57">
        <f>0.08*(($E$5)^0.75)</f>
        <v>0.60975929778553761</v>
      </c>
      <c r="J39" s="62" t="s">
        <v>112</v>
      </c>
      <c r="K39" s="1">
        <v>4</v>
      </c>
      <c r="L39" s="1">
        <v>4</v>
      </c>
    </row>
    <row r="40" spans="7:12" x14ac:dyDescent="0.2">
      <c r="G40" s="56" t="s">
        <v>40</v>
      </c>
      <c r="H40" s="1">
        <v>3.5</v>
      </c>
      <c r="I40" s="57">
        <f>0.05*(($E$5)^0.75)</f>
        <v>0.38109956111596105</v>
      </c>
      <c r="K40" s="1">
        <v>3.5</v>
      </c>
      <c r="L40" s="1">
        <v>3.5</v>
      </c>
    </row>
    <row r="41" spans="7:12" x14ac:dyDescent="0.2">
      <c r="G41" s="56" t="s">
        <v>74</v>
      </c>
      <c r="H41" s="1">
        <v>5.5</v>
      </c>
      <c r="K41" s="1">
        <v>5</v>
      </c>
      <c r="L41" s="1">
        <v>5</v>
      </c>
    </row>
    <row r="44" spans="7:12" x14ac:dyDescent="0.2">
      <c r="G44" s="63" t="s">
        <v>28</v>
      </c>
      <c r="H44" s="1" t="s">
        <v>37</v>
      </c>
      <c r="I44" s="1" t="s">
        <v>57</v>
      </c>
    </row>
    <row r="45" spans="7:12" x14ac:dyDescent="0.2">
      <c r="G45" s="1" t="s">
        <v>41</v>
      </c>
      <c r="H45" s="1">
        <v>7.5</v>
      </c>
      <c r="I45" s="57">
        <f>0.05*(($E$5)^0.9)</f>
        <v>0.57207390433700711</v>
      </c>
      <c r="J45" s="64">
        <f>I45*F11</f>
        <v>0.45765912346960569</v>
      </c>
      <c r="K45" s="1">
        <v>5.5</v>
      </c>
      <c r="L45" s="1">
        <v>5.5</v>
      </c>
    </row>
    <row r="46" spans="7:12" x14ac:dyDescent="0.2">
      <c r="G46" s="1" t="s">
        <v>42</v>
      </c>
      <c r="H46" s="1">
        <v>5</v>
      </c>
      <c r="K46" s="1">
        <v>4.5</v>
      </c>
      <c r="L46" s="1">
        <v>4.5</v>
      </c>
    </row>
    <row r="47" spans="7:12" x14ac:dyDescent="0.2">
      <c r="G47" s="1" t="s">
        <v>43</v>
      </c>
      <c r="H47" s="1">
        <v>3</v>
      </c>
      <c r="K47" s="1">
        <v>2.5</v>
      </c>
      <c r="L47" s="1">
        <v>2.5</v>
      </c>
    </row>
    <row r="48" spans="7:12" x14ac:dyDescent="0.2">
      <c r="G48" s="1" t="s">
        <v>44</v>
      </c>
      <c r="H48" s="1">
        <v>7.5</v>
      </c>
      <c r="I48" s="57">
        <f>0.08*(($E$5)^0.75)</f>
        <v>0.60975929778553761</v>
      </c>
      <c r="J48" s="64">
        <f>I48*F11</f>
        <v>0.48780743822843009</v>
      </c>
      <c r="K48" s="1">
        <v>5.5</v>
      </c>
      <c r="L48" s="1">
        <v>5.5</v>
      </c>
    </row>
    <row r="49" spans="7:12" x14ac:dyDescent="0.2">
      <c r="G49" s="1" t="s">
        <v>45</v>
      </c>
      <c r="H49" s="1">
        <v>5</v>
      </c>
      <c r="K49" s="1">
        <v>4</v>
      </c>
      <c r="L49" s="1">
        <v>4</v>
      </c>
    </row>
    <row r="50" spans="7:12" x14ac:dyDescent="0.2">
      <c r="G50" s="1" t="s">
        <v>46</v>
      </c>
      <c r="H50" s="1">
        <v>3.5</v>
      </c>
      <c r="K50" s="1">
        <v>3</v>
      </c>
      <c r="L50" s="1">
        <v>3</v>
      </c>
    </row>
    <row r="52" spans="7:12" x14ac:dyDescent="0.2">
      <c r="G52" s="63" t="s">
        <v>29</v>
      </c>
    </row>
    <row r="53" spans="7:12" ht="15" customHeight="1" x14ac:dyDescent="0.2">
      <c r="G53" s="65" t="s">
        <v>47</v>
      </c>
      <c r="H53" s="1">
        <v>7.5</v>
      </c>
      <c r="I53" s="57">
        <f>0.05*(($E$5)^0.75)</f>
        <v>0.38109956111596105</v>
      </c>
      <c r="K53" s="1">
        <v>5.5</v>
      </c>
      <c r="L53" s="1">
        <v>5.5</v>
      </c>
    </row>
    <row r="54" spans="7:12" ht="15" customHeight="1" x14ac:dyDescent="0.2">
      <c r="G54" s="12" t="s">
        <v>69</v>
      </c>
      <c r="H54" s="1">
        <v>6.5</v>
      </c>
      <c r="K54" s="1">
        <v>5</v>
      </c>
      <c r="L54" s="1">
        <v>5</v>
      </c>
    </row>
    <row r="55" spans="7:12" x14ac:dyDescent="0.2">
      <c r="G55" s="12" t="s">
        <v>48</v>
      </c>
      <c r="H55" s="1">
        <v>6</v>
      </c>
      <c r="K55" s="1">
        <v>4.5</v>
      </c>
      <c r="L55" s="1">
        <v>4.5</v>
      </c>
    </row>
    <row r="56" spans="7:12" x14ac:dyDescent="0.2">
      <c r="G56" s="12" t="s">
        <v>49</v>
      </c>
      <c r="H56" s="1">
        <v>6</v>
      </c>
      <c r="K56" s="1">
        <v>4.5</v>
      </c>
      <c r="L56" s="1">
        <v>4.5</v>
      </c>
    </row>
    <row r="57" spans="7:12" ht="15" customHeight="1" x14ac:dyDescent="0.2">
      <c r="G57" s="12" t="s">
        <v>50</v>
      </c>
      <c r="H57" s="1">
        <v>7.5</v>
      </c>
      <c r="I57" s="57">
        <f>0.08*(($E$5)^0.75)</f>
        <v>0.60975929778553761</v>
      </c>
      <c r="K57" s="1">
        <v>2.5</v>
      </c>
      <c r="L57" s="1">
        <v>4</v>
      </c>
    </row>
    <row r="58" spans="7:12" x14ac:dyDescent="0.2">
      <c r="G58" s="12" t="s">
        <v>51</v>
      </c>
      <c r="H58" s="1">
        <v>6</v>
      </c>
      <c r="K58" s="1">
        <v>2.5</v>
      </c>
      <c r="L58" s="1">
        <v>5</v>
      </c>
    </row>
    <row r="59" spans="7:12" x14ac:dyDescent="0.2">
      <c r="G59" s="12" t="s">
        <v>52</v>
      </c>
      <c r="H59" s="1">
        <v>7</v>
      </c>
      <c r="I59" s="57">
        <f>0.05*(($E$5)^0.75)</f>
        <v>0.38109956111596105</v>
      </c>
      <c r="K59" s="1">
        <v>2.5</v>
      </c>
      <c r="L59" s="1">
        <v>5.5</v>
      </c>
    </row>
    <row r="60" spans="7:12" x14ac:dyDescent="0.2">
      <c r="G60" s="12" t="s">
        <v>53</v>
      </c>
      <c r="H60" s="1">
        <v>6</v>
      </c>
      <c r="K60" s="1">
        <v>2.5</v>
      </c>
      <c r="L60" s="1">
        <v>5</v>
      </c>
    </row>
    <row r="62" spans="7:12" x14ac:dyDescent="0.2">
      <c r="G62" s="28" t="s">
        <v>30</v>
      </c>
      <c r="H62" s="28"/>
      <c r="I62" s="28"/>
    </row>
    <row r="63" spans="7:12" x14ac:dyDescent="0.2">
      <c r="G63" s="28" t="s">
        <v>54</v>
      </c>
      <c r="H63" s="28">
        <v>2</v>
      </c>
      <c r="I63" s="28"/>
    </row>
  </sheetData>
  <sheetProtection algorithmName="SHA-512" hashValue="hrDyO9d7DHsyVlzoJ0LTHVjsx5DRp5VEWpvOwhUQuGXxhOKCnV7wR/5lM17uAQza8AGOzq5S3qmaDKjuw6tkXg==" saltValue="aiBcChC4azRpZyAloyb9QA==" spinCount="100000" sheet="1" formatCells="0" formatColumns="0" formatRows="0" insertColumns="0" insertRows="0" insertHyperlinks="0" deleteColumns="0" deleteRows="0" sort="0" autoFilter="0" pivotTables="0"/>
  <mergeCells count="42">
    <mergeCell ref="A29:E29"/>
    <mergeCell ref="A30:E30"/>
    <mergeCell ref="A28:E28"/>
    <mergeCell ref="A24:E24"/>
    <mergeCell ref="A14:D15"/>
    <mergeCell ref="E14:E15"/>
    <mergeCell ref="A25:C25"/>
    <mergeCell ref="A26:C26"/>
    <mergeCell ref="A27:C27"/>
    <mergeCell ref="A23:C23"/>
    <mergeCell ref="A22:C22"/>
    <mergeCell ref="A18:C18"/>
    <mergeCell ref="A19:C19"/>
    <mergeCell ref="A20:C20"/>
    <mergeCell ref="A21:C21"/>
    <mergeCell ref="A2:E2"/>
    <mergeCell ref="A1:E1"/>
    <mergeCell ref="A3:D3"/>
    <mergeCell ref="A8:D8"/>
    <mergeCell ref="A9:D9"/>
    <mergeCell ref="P3:Q3"/>
    <mergeCell ref="A10:D10"/>
    <mergeCell ref="J11:L11"/>
    <mergeCell ref="K5:L5"/>
    <mergeCell ref="A5:C5"/>
    <mergeCell ref="A7:C7"/>
    <mergeCell ref="A6:D6"/>
    <mergeCell ref="A11:D11"/>
    <mergeCell ref="B13:C13"/>
    <mergeCell ref="L13:M13"/>
    <mergeCell ref="N3:O3"/>
    <mergeCell ref="A12:C12"/>
    <mergeCell ref="A17:C17"/>
    <mergeCell ref="M25:P25"/>
    <mergeCell ref="M27:P27"/>
    <mergeCell ref="Q15:R15"/>
    <mergeCell ref="Q16:R16"/>
    <mergeCell ref="L23:N23"/>
    <mergeCell ref="L17:N17"/>
    <mergeCell ref="L19:N19"/>
    <mergeCell ref="L21:N21"/>
    <mergeCell ref="L15:N15"/>
  </mergeCells>
  <dataValidations count="7">
    <dataValidation type="list" allowBlank="1" showInputMessage="1" showErrorMessage="1" sqref="E6">
      <formula1>$G$6:$G$9</formula1>
    </dataValidation>
    <dataValidation type="list" allowBlank="1" showInputMessage="1" showErrorMessage="1" sqref="E7">
      <formula1>$G$12:$G$15</formula1>
    </dataValidation>
    <dataValidation type="list" allowBlank="1" showInputMessage="1" showErrorMessage="1" sqref="E8">
      <formula1>$L$6:$L$9</formula1>
    </dataValidation>
    <dataValidation type="list" allowBlank="1" showInputMessage="1" showErrorMessage="1" sqref="E9">
      <formula1>$G$18:$G$21</formula1>
    </dataValidation>
    <dataValidation type="list" allowBlank="1" showInputMessage="1" showErrorMessage="1" sqref="E10">
      <formula1>INDIRECT($J$18)</formula1>
    </dataValidation>
    <dataValidation type="list" allowBlank="1" showInputMessage="1" showErrorMessage="1" sqref="E11">
      <formula1>$J$12:$J$13</formula1>
    </dataValidation>
    <dataValidation type="list" allowBlank="1" showInputMessage="1" showErrorMessage="1" sqref="E14">
      <formula1>$J$38:$J$39</formula1>
    </dataValidation>
  </dataValidations>
  <hyperlinks>
    <hyperlink ref="A3" r:id="rId1"/>
  </hyperlinks>
  <pageMargins left="0.7" right="0.7" top="0.75" bottom="0.75" header="0.3" footer="0.3"/>
  <pageSetup orientation="landscape" horizontalDpi="30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Sheet1</vt:lpstr>
      <vt:lpstr>a</vt:lpstr>
      <vt:lpstr>b</vt:lpstr>
      <vt:lpstr>cc</vt:lpstr>
      <vt:lpstr>d</vt:lpstr>
      <vt:lpstr>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2018-12-09T14:09:01Z</dcterms:modified>
</cp:coreProperties>
</file>