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nalyze.Pishnahad\New folder\"/>
    </mc:Choice>
  </mc:AlternateContent>
  <bookViews>
    <workbookView xWindow="360" yWindow="75" windowWidth="14340" windowHeight="6660" tabRatio="836" firstSheet="1" activeTab="4"/>
  </bookViews>
  <sheets>
    <sheet name="Analiz" sheetId="1" state="hidden" r:id="rId1"/>
    <sheet name="آناليزبها-ابنيه" sheetId="2" r:id="rId2"/>
    <sheet name="Abn" sheetId="3" state="hidden" r:id="rId3"/>
    <sheet name="نرخ عوامل" sheetId="18" r:id="rId4"/>
    <sheet name="گروه مهندسین دانش اندازه گیری" sheetId="16" r:id="rId5"/>
  </sheets>
  <definedNames>
    <definedName name="_xlnm._FilterDatabase" localSheetId="3" hidden="1">'نرخ عوامل'!$A$1:$E$977</definedName>
    <definedName name="Abn">Abn!$A:$E</definedName>
    <definedName name="Data" localSheetId="3">#REF!</definedName>
    <definedName name="Data">#REF!</definedName>
    <definedName name="Fac" localSheetId="3">#REF!</definedName>
    <definedName name="Fac">#REF!</definedName>
    <definedName name="Manabe" localSheetId="3">#REF!</definedName>
    <definedName name="Manabe">#REF!</definedName>
    <definedName name="_xlnm.Print_Area" localSheetId="1">'آناليزبها-ابنيه'!$A$1:$H$55</definedName>
    <definedName name="Zaraeb" localSheetId="3">#REF!</definedName>
    <definedName name="Zaraeb">#REF!</definedName>
    <definedName name="Zarib" localSheetId="3">#REF!</definedName>
    <definedName name="Zarib">#REF!</definedName>
    <definedName name="zbalasari" localSheetId="3">#REF!</definedName>
    <definedName name="zbalasari">#REF!</definedName>
    <definedName name="ztajhiz" localSheetId="3">#REF!</definedName>
    <definedName name="ztajhiz">#REF!</definedName>
  </definedNames>
  <calcPr calcId="162913"/>
</workbook>
</file>

<file path=xl/calcChain.xml><?xml version="1.0" encoding="utf-8"?>
<calcChain xmlns="http://schemas.openxmlformats.org/spreadsheetml/2006/main">
  <c r="C394" i="1" l="1"/>
  <c r="A394" i="1" s="1"/>
  <c r="C393" i="1"/>
  <c r="A393" i="1" s="1"/>
  <c r="C392" i="1"/>
  <c r="A392" i="1" s="1"/>
  <c r="C391" i="1"/>
  <c r="A391" i="1" s="1"/>
  <c r="C390" i="1"/>
  <c r="A390" i="1" s="1"/>
  <c r="C389" i="1"/>
  <c r="A389" i="1" s="1"/>
  <c r="C388" i="1"/>
  <c r="A388" i="1" s="1"/>
  <c r="C387" i="1"/>
  <c r="A387" i="1" s="1"/>
  <c r="C386" i="1"/>
  <c r="A386" i="1" s="1"/>
  <c r="C385" i="1"/>
  <c r="A385" i="1" s="1"/>
  <c r="C384" i="1"/>
  <c r="A384" i="1" s="1"/>
  <c r="C383" i="1"/>
  <c r="A383" i="1" s="1"/>
  <c r="C382" i="1"/>
  <c r="A382" i="1" s="1"/>
  <c r="C381" i="1"/>
  <c r="A381" i="1" s="1"/>
  <c r="C380" i="1"/>
  <c r="A380" i="1" s="1"/>
  <c r="C379" i="1"/>
  <c r="A379" i="1" s="1"/>
  <c r="C378" i="1"/>
  <c r="A378" i="1" s="1"/>
  <c r="C377" i="1"/>
  <c r="A377" i="1" s="1"/>
  <c r="C376" i="1"/>
  <c r="A376" i="1" s="1"/>
  <c r="C375" i="1"/>
  <c r="A375" i="1" s="1"/>
  <c r="C374" i="1"/>
  <c r="A374" i="1" s="1"/>
  <c r="C373" i="1"/>
  <c r="A373" i="1" s="1"/>
  <c r="C372" i="1"/>
  <c r="A372" i="1" s="1"/>
  <c r="C371" i="1"/>
  <c r="A371" i="1" s="1"/>
  <c r="C370" i="1"/>
  <c r="A370" i="1" s="1"/>
  <c r="C369" i="1"/>
  <c r="A369" i="1" s="1"/>
  <c r="C368" i="1"/>
  <c r="A368" i="1" s="1"/>
  <c r="C367" i="1"/>
  <c r="A367" i="1" s="1"/>
  <c r="C366" i="1"/>
  <c r="A366" i="1" s="1"/>
  <c r="C365" i="1"/>
  <c r="A365" i="1" s="1"/>
  <c r="C364" i="1"/>
  <c r="A364" i="1" s="1"/>
  <c r="C363" i="1"/>
  <c r="A363" i="1" s="1"/>
  <c r="C362" i="1"/>
  <c r="A362" i="1" s="1"/>
  <c r="C361" i="1"/>
  <c r="A361" i="1" s="1"/>
  <c r="C360" i="1"/>
  <c r="A360" i="1" s="1"/>
  <c r="C359" i="1"/>
  <c r="A359" i="1" s="1"/>
  <c r="C358" i="1"/>
  <c r="A358" i="1" s="1"/>
  <c r="C357" i="1"/>
  <c r="A357" i="1" s="1"/>
  <c r="C356" i="1"/>
  <c r="A356" i="1" s="1"/>
  <c r="C355" i="1"/>
  <c r="A355" i="1" s="1"/>
  <c r="C354" i="1"/>
  <c r="A354" i="1" s="1"/>
  <c r="C353" i="1"/>
  <c r="A353" i="1" s="1"/>
  <c r="C352" i="1"/>
  <c r="A352" i="1" s="1"/>
  <c r="C351" i="1"/>
  <c r="A351" i="1" s="1"/>
  <c r="C350" i="1"/>
  <c r="A350" i="1" s="1"/>
  <c r="C349" i="1"/>
  <c r="A349" i="1" s="1"/>
  <c r="C348" i="1"/>
  <c r="A348" i="1" s="1"/>
  <c r="C347" i="1"/>
  <c r="A347" i="1" s="1"/>
  <c r="C346" i="1"/>
  <c r="A346" i="1" s="1"/>
  <c r="C345" i="1"/>
  <c r="A345" i="1" s="1"/>
  <c r="C344" i="1"/>
  <c r="A344" i="1" s="1"/>
  <c r="C343" i="1"/>
  <c r="A343" i="1" s="1"/>
  <c r="C342" i="1"/>
  <c r="A342" i="1" s="1"/>
  <c r="C341" i="1"/>
  <c r="A341" i="1" s="1"/>
  <c r="C340" i="1"/>
  <c r="A340" i="1" s="1"/>
  <c r="C339" i="1"/>
  <c r="A339" i="1" s="1"/>
  <c r="C338" i="1"/>
  <c r="A338" i="1" s="1"/>
  <c r="C337" i="1"/>
  <c r="A337" i="1" s="1"/>
  <c r="C336" i="1"/>
  <c r="A336" i="1" s="1"/>
  <c r="C335" i="1"/>
  <c r="A335" i="1" s="1"/>
  <c r="C334" i="1"/>
  <c r="A334" i="1" s="1"/>
  <c r="C333" i="1"/>
  <c r="A333" i="1" s="1"/>
  <c r="C332" i="1"/>
  <c r="A332" i="1" s="1"/>
  <c r="C331" i="1"/>
  <c r="A331" i="1" s="1"/>
  <c r="C330" i="1"/>
  <c r="A330" i="1" s="1"/>
  <c r="C329" i="1"/>
  <c r="A329" i="1" s="1"/>
  <c r="C328" i="1"/>
  <c r="A328" i="1" s="1"/>
  <c r="C327" i="1"/>
  <c r="A327" i="1" s="1"/>
  <c r="C326" i="1"/>
  <c r="A326" i="1" s="1"/>
  <c r="C325" i="1"/>
  <c r="A325" i="1" s="1"/>
  <c r="C324" i="1"/>
  <c r="A324" i="1" s="1"/>
  <c r="C323" i="1"/>
  <c r="A323" i="1" s="1"/>
  <c r="C322" i="1"/>
  <c r="A322" i="1" s="1"/>
  <c r="C321" i="1"/>
  <c r="A321" i="1" s="1"/>
  <c r="C320" i="1"/>
  <c r="A320" i="1" s="1"/>
  <c r="C319" i="1"/>
  <c r="A319" i="1" s="1"/>
  <c r="C318" i="1"/>
  <c r="A318" i="1" s="1"/>
  <c r="C317" i="1"/>
  <c r="A317" i="1" s="1"/>
  <c r="C316" i="1"/>
  <c r="A316" i="1" s="1"/>
  <c r="C315" i="1"/>
  <c r="A315" i="1" s="1"/>
  <c r="C314" i="1"/>
  <c r="A314" i="1" s="1"/>
  <c r="C313" i="1"/>
  <c r="A313" i="1" s="1"/>
  <c r="C312" i="1"/>
  <c r="A312" i="1" s="1"/>
  <c r="C311" i="1"/>
  <c r="A311" i="1" s="1"/>
  <c r="C310" i="1"/>
  <c r="A310" i="1" s="1"/>
  <c r="C309" i="1"/>
  <c r="A309" i="1" s="1"/>
  <c r="C308" i="1"/>
  <c r="A308" i="1" s="1"/>
  <c r="C307" i="1"/>
  <c r="A307" i="1" s="1"/>
  <c r="C306" i="1"/>
  <c r="A306" i="1" s="1"/>
  <c r="C305" i="1"/>
  <c r="A305" i="1" s="1"/>
  <c r="C304" i="1"/>
  <c r="A304" i="1" s="1"/>
  <c r="C303" i="1"/>
  <c r="A303" i="1" s="1"/>
  <c r="C302" i="1"/>
  <c r="A302" i="1" s="1"/>
  <c r="C301" i="1"/>
  <c r="A301" i="1" s="1"/>
  <c r="C300" i="1"/>
  <c r="A300" i="1" s="1"/>
  <c r="C299" i="1"/>
  <c r="A299" i="1" s="1"/>
  <c r="C298" i="1"/>
  <c r="A298" i="1" s="1"/>
  <c r="C297" i="1"/>
  <c r="A297" i="1" s="1"/>
  <c r="C296" i="1"/>
  <c r="A296" i="1" s="1"/>
  <c r="C295" i="1"/>
  <c r="A295" i="1" s="1"/>
  <c r="C294" i="1"/>
  <c r="A294" i="1" s="1"/>
  <c r="C293" i="1"/>
  <c r="A293" i="1" s="1"/>
  <c r="C292" i="1"/>
  <c r="A292" i="1" s="1"/>
  <c r="C291" i="1"/>
  <c r="A291" i="1" s="1"/>
  <c r="C290" i="1"/>
  <c r="A290" i="1" s="1"/>
  <c r="C289" i="1"/>
  <c r="A289" i="1" s="1"/>
  <c r="C288" i="1"/>
  <c r="A288" i="1" s="1"/>
  <c r="C287" i="1"/>
  <c r="A287" i="1" s="1"/>
  <c r="C286" i="1"/>
  <c r="A286" i="1" s="1"/>
  <c r="C285" i="1"/>
  <c r="A285" i="1" s="1"/>
  <c r="C284" i="1"/>
  <c r="A284" i="1" s="1"/>
  <c r="C283" i="1"/>
  <c r="A283" i="1" s="1"/>
  <c r="C282" i="1"/>
  <c r="A282" i="1" s="1"/>
  <c r="C281" i="1"/>
  <c r="A281" i="1" s="1"/>
  <c r="C280" i="1"/>
  <c r="A280" i="1" s="1"/>
  <c r="C279" i="1"/>
  <c r="A279" i="1" s="1"/>
  <c r="C278" i="1"/>
  <c r="A278" i="1" s="1"/>
  <c r="C277" i="1"/>
  <c r="A277" i="1" s="1"/>
  <c r="C276" i="1"/>
  <c r="A276" i="1" s="1"/>
  <c r="C275" i="1"/>
  <c r="A275" i="1" s="1"/>
  <c r="C274" i="1"/>
  <c r="A274" i="1" s="1"/>
  <c r="C273" i="1"/>
  <c r="A273" i="1" s="1"/>
  <c r="C272" i="1"/>
  <c r="A272" i="1" s="1"/>
  <c r="C271" i="1"/>
  <c r="A271" i="1" s="1"/>
  <c r="C270" i="1"/>
  <c r="A270" i="1" s="1"/>
  <c r="C269" i="1"/>
  <c r="A269" i="1" s="1"/>
  <c r="C268" i="1"/>
  <c r="A268" i="1" s="1"/>
  <c r="C267" i="1"/>
  <c r="A267" i="1" s="1"/>
  <c r="C266" i="1"/>
  <c r="A266" i="1" s="1"/>
  <c r="C265" i="1"/>
  <c r="A265" i="1" s="1"/>
  <c r="C264" i="1"/>
  <c r="A264" i="1" s="1"/>
  <c r="C263" i="1"/>
  <c r="A263" i="1" s="1"/>
  <c r="C262" i="1"/>
  <c r="A262" i="1" s="1"/>
  <c r="C261" i="1"/>
  <c r="A261" i="1" s="1"/>
  <c r="C260" i="1"/>
  <c r="A260" i="1" s="1"/>
  <c r="C259" i="1"/>
  <c r="A259" i="1" s="1"/>
  <c r="C258" i="1"/>
  <c r="A258" i="1" s="1"/>
  <c r="C257" i="1"/>
  <c r="A257" i="1" s="1"/>
  <c r="C256" i="1"/>
  <c r="A256" i="1" s="1"/>
  <c r="C255" i="1"/>
  <c r="A255" i="1" s="1"/>
  <c r="C254" i="1"/>
  <c r="A254" i="1" s="1"/>
  <c r="C253" i="1"/>
  <c r="A253" i="1" s="1"/>
  <c r="C252" i="1"/>
  <c r="A252" i="1" s="1"/>
  <c r="C251" i="1"/>
  <c r="A251" i="1" s="1"/>
  <c r="C250" i="1"/>
  <c r="A250" i="1" s="1"/>
  <c r="C249" i="1"/>
  <c r="A249" i="1" s="1"/>
  <c r="C248" i="1"/>
  <c r="A248" i="1" s="1"/>
  <c r="C247" i="1"/>
  <c r="A247" i="1" s="1"/>
  <c r="C246" i="1"/>
  <c r="A246" i="1" s="1"/>
  <c r="C245" i="1"/>
  <c r="A245" i="1" s="1"/>
  <c r="C244" i="1"/>
  <c r="A244" i="1" s="1"/>
  <c r="C243" i="1"/>
  <c r="A243" i="1" s="1"/>
  <c r="C242" i="1"/>
  <c r="A242" i="1" s="1"/>
  <c r="C241" i="1"/>
  <c r="A241" i="1" s="1"/>
  <c r="C240" i="1"/>
  <c r="A240" i="1" s="1"/>
  <c r="C239" i="1"/>
  <c r="A239" i="1" s="1"/>
  <c r="C238" i="1"/>
  <c r="A238" i="1" s="1"/>
  <c r="C237" i="1"/>
  <c r="A237" i="1" s="1"/>
  <c r="C236" i="1"/>
  <c r="A236" i="1" s="1"/>
  <c r="C235" i="1"/>
  <c r="A235" i="1" s="1"/>
  <c r="C234" i="1"/>
  <c r="A234" i="1" s="1"/>
  <c r="C233" i="1"/>
  <c r="A233" i="1" s="1"/>
  <c r="C232" i="1"/>
  <c r="A232" i="1" s="1"/>
  <c r="C231" i="1"/>
  <c r="A231" i="1" s="1"/>
  <c r="C230" i="1"/>
  <c r="A230" i="1" s="1"/>
  <c r="C229" i="1"/>
  <c r="A229" i="1" s="1"/>
  <c r="C228" i="1"/>
  <c r="A228" i="1" s="1"/>
  <c r="C227" i="1"/>
  <c r="A227" i="1" s="1"/>
  <c r="C226" i="1"/>
  <c r="A226" i="1" s="1"/>
  <c r="C225" i="1"/>
  <c r="A225" i="1" s="1"/>
  <c r="C224" i="1"/>
  <c r="A224" i="1" s="1"/>
  <c r="C223" i="1"/>
  <c r="A223" i="1" s="1"/>
  <c r="C222" i="1"/>
  <c r="A222" i="1" s="1"/>
  <c r="C221" i="1"/>
  <c r="A221" i="1" s="1"/>
  <c r="C220" i="1"/>
  <c r="A220" i="1" s="1"/>
  <c r="C219" i="1"/>
  <c r="A219" i="1" s="1"/>
  <c r="C218" i="1"/>
  <c r="A218" i="1" s="1"/>
  <c r="C217" i="1"/>
  <c r="A217" i="1" s="1"/>
  <c r="C216" i="1"/>
  <c r="A216" i="1" s="1"/>
  <c r="C215" i="1"/>
  <c r="A215" i="1" s="1"/>
  <c r="C214" i="1"/>
  <c r="A214" i="1" s="1"/>
  <c r="C213" i="1"/>
  <c r="A213" i="1" s="1"/>
  <c r="C212" i="1"/>
  <c r="A212" i="1" s="1"/>
  <c r="C211" i="1"/>
  <c r="A211" i="1" s="1"/>
  <c r="C210" i="1"/>
  <c r="A210" i="1" s="1"/>
  <c r="C209" i="1"/>
  <c r="A209" i="1" s="1"/>
  <c r="C208" i="1"/>
  <c r="A208" i="1" s="1"/>
  <c r="C207" i="1"/>
  <c r="A207" i="1" s="1"/>
  <c r="C206" i="1"/>
  <c r="A206" i="1" s="1"/>
  <c r="C205" i="1"/>
  <c r="A205" i="1" s="1"/>
  <c r="C204" i="1"/>
  <c r="A204" i="1" s="1"/>
  <c r="C203" i="1"/>
  <c r="A203" i="1" s="1"/>
  <c r="C202" i="1"/>
  <c r="A202" i="1" s="1"/>
  <c r="C201" i="1"/>
  <c r="A201" i="1" s="1"/>
  <c r="C200" i="1"/>
  <c r="A200" i="1" s="1"/>
  <c r="C199" i="1"/>
  <c r="A199" i="1" s="1"/>
  <c r="C198" i="1"/>
  <c r="A198" i="1" s="1"/>
  <c r="C197" i="1"/>
  <c r="A197" i="1" s="1"/>
  <c r="C196" i="1"/>
  <c r="A196" i="1" s="1"/>
  <c r="C195" i="1"/>
  <c r="A195" i="1" s="1"/>
  <c r="C194" i="1"/>
  <c r="A194" i="1" s="1"/>
  <c r="C193" i="1"/>
  <c r="A193" i="1" s="1"/>
  <c r="C192" i="1"/>
  <c r="A192" i="1" s="1"/>
  <c r="C191" i="1"/>
  <c r="A191" i="1" s="1"/>
  <c r="C190" i="1"/>
  <c r="A190" i="1" s="1"/>
  <c r="C189" i="1"/>
  <c r="A189" i="1" s="1"/>
  <c r="C188" i="1"/>
  <c r="A188" i="1" s="1"/>
  <c r="C187" i="1"/>
  <c r="A187" i="1" s="1"/>
  <c r="C186" i="1"/>
  <c r="A186" i="1" s="1"/>
  <c r="C185" i="1"/>
  <c r="A185" i="1" s="1"/>
  <c r="C184" i="1"/>
  <c r="A184" i="1" s="1"/>
  <c r="C183" i="1"/>
  <c r="A183" i="1" s="1"/>
  <c r="C182" i="1"/>
  <c r="A182" i="1" s="1"/>
  <c r="C181" i="1"/>
  <c r="A181" i="1" s="1"/>
  <c r="C180" i="1"/>
  <c r="A180" i="1" s="1"/>
  <c r="C179" i="1"/>
  <c r="A179" i="1" s="1"/>
  <c r="C178" i="1"/>
  <c r="A178" i="1" s="1"/>
  <c r="C177" i="1"/>
  <c r="A177" i="1" s="1"/>
  <c r="C176" i="1"/>
  <c r="A176" i="1" s="1"/>
  <c r="C175" i="1"/>
  <c r="A175" i="1" s="1"/>
  <c r="C174" i="1"/>
  <c r="A174" i="1" s="1"/>
  <c r="C173" i="1"/>
  <c r="A173" i="1" s="1"/>
  <c r="C172" i="1"/>
  <c r="A172" i="1" s="1"/>
  <c r="C171" i="1"/>
  <c r="A171" i="1" s="1"/>
  <c r="C170" i="1"/>
  <c r="A170" i="1" s="1"/>
  <c r="C169" i="1"/>
  <c r="A169" i="1" s="1"/>
  <c r="C168" i="1"/>
  <c r="A168" i="1" s="1"/>
  <c r="C167" i="1"/>
  <c r="A167" i="1" s="1"/>
  <c r="C166" i="1"/>
  <c r="A166" i="1" s="1"/>
  <c r="C165" i="1"/>
  <c r="A165" i="1" s="1"/>
  <c r="C164" i="1"/>
  <c r="A164" i="1" s="1"/>
  <c r="C163" i="1"/>
  <c r="A163" i="1" s="1"/>
  <c r="C162" i="1"/>
  <c r="A162" i="1" s="1"/>
  <c r="C161" i="1"/>
  <c r="A161" i="1" s="1"/>
  <c r="C160" i="1"/>
  <c r="A160" i="1" s="1"/>
  <c r="C159" i="1"/>
  <c r="A159" i="1" s="1"/>
  <c r="C158" i="1"/>
  <c r="A158" i="1" s="1"/>
  <c r="C157" i="1"/>
  <c r="A157" i="1" s="1"/>
  <c r="C156" i="1"/>
  <c r="A156" i="1" s="1"/>
  <c r="C155" i="1"/>
  <c r="A155" i="1" s="1"/>
  <c r="C154" i="1"/>
  <c r="A154" i="1" s="1"/>
  <c r="C153" i="1"/>
  <c r="A153" i="1" s="1"/>
  <c r="C152" i="1"/>
  <c r="A152" i="1" s="1"/>
  <c r="C151" i="1"/>
  <c r="A151" i="1" s="1"/>
  <c r="C150" i="1"/>
  <c r="A150" i="1" s="1"/>
  <c r="C149" i="1"/>
  <c r="A149" i="1" s="1"/>
  <c r="C148" i="1"/>
  <c r="A148" i="1" s="1"/>
  <c r="C147" i="1"/>
  <c r="A147" i="1" s="1"/>
  <c r="C146" i="1"/>
  <c r="A146" i="1" s="1"/>
  <c r="C145" i="1"/>
  <c r="A145" i="1" s="1"/>
  <c r="C144" i="1"/>
  <c r="A144" i="1" s="1"/>
  <c r="C143" i="1"/>
  <c r="A143" i="1" s="1"/>
  <c r="C142" i="1"/>
  <c r="A142" i="1" s="1"/>
  <c r="C141" i="1"/>
  <c r="A141" i="1" s="1"/>
  <c r="C140" i="1"/>
  <c r="A140" i="1" s="1"/>
  <c r="C139" i="1"/>
  <c r="A139" i="1" s="1"/>
  <c r="C138" i="1"/>
  <c r="A138" i="1" s="1"/>
  <c r="C137" i="1"/>
  <c r="A137" i="1" s="1"/>
  <c r="C136" i="1"/>
  <c r="A136" i="1" s="1"/>
  <c r="C135" i="1"/>
  <c r="A135" i="1" s="1"/>
  <c r="C134" i="1"/>
  <c r="A134" i="1" s="1"/>
  <c r="C133" i="1"/>
  <c r="A133" i="1" s="1"/>
  <c r="C132" i="1"/>
  <c r="A132" i="1" s="1"/>
  <c r="C131" i="1"/>
  <c r="A131" i="1" s="1"/>
  <c r="C130" i="1"/>
  <c r="A130" i="1" s="1"/>
  <c r="C129" i="1"/>
  <c r="A129" i="1" s="1"/>
  <c r="C128" i="1"/>
  <c r="A128" i="1" s="1"/>
  <c r="C127" i="1"/>
  <c r="A127" i="1" s="1"/>
  <c r="C126" i="1"/>
  <c r="A126" i="1" s="1"/>
  <c r="C125" i="1"/>
  <c r="A125" i="1" s="1"/>
  <c r="C124" i="1"/>
  <c r="A124" i="1" s="1"/>
  <c r="C123" i="1"/>
  <c r="A123" i="1" s="1"/>
  <c r="C122" i="1"/>
  <c r="A122" i="1" s="1"/>
  <c r="C121" i="1"/>
  <c r="A121" i="1" s="1"/>
  <c r="C120" i="1"/>
  <c r="A120" i="1" s="1"/>
  <c r="C119" i="1"/>
  <c r="A119" i="1" s="1"/>
  <c r="C118" i="1"/>
  <c r="A118" i="1" s="1"/>
  <c r="C117" i="1"/>
  <c r="A117" i="1" s="1"/>
  <c r="C116" i="1"/>
  <c r="A116" i="1" s="1"/>
  <c r="C115" i="1"/>
  <c r="A115" i="1" s="1"/>
  <c r="C114" i="1"/>
  <c r="A114" i="1" s="1"/>
  <c r="C113" i="1"/>
  <c r="A113" i="1" s="1"/>
  <c r="C112" i="1"/>
  <c r="A112" i="1" s="1"/>
  <c r="C111" i="1"/>
  <c r="A111" i="1" s="1"/>
  <c r="C110" i="1"/>
  <c r="A110" i="1" s="1"/>
  <c r="C109" i="1"/>
  <c r="A109" i="1" s="1"/>
  <c r="C108" i="1"/>
  <c r="A108" i="1" s="1"/>
  <c r="C107" i="1"/>
  <c r="A107" i="1" s="1"/>
  <c r="C106" i="1"/>
  <c r="A106" i="1" s="1"/>
  <c r="C105" i="1"/>
  <c r="A105" i="1" s="1"/>
  <c r="C104" i="1"/>
  <c r="A104" i="1" s="1"/>
  <c r="C103" i="1"/>
  <c r="A103" i="1" s="1"/>
  <c r="C102" i="1"/>
  <c r="A102" i="1" s="1"/>
  <c r="C101" i="1"/>
  <c r="A101" i="1" s="1"/>
  <c r="C100" i="1"/>
  <c r="A100" i="1" s="1"/>
  <c r="C99" i="1"/>
  <c r="A99" i="1" s="1"/>
  <c r="C98" i="1"/>
  <c r="A98" i="1" s="1"/>
  <c r="C97" i="1"/>
  <c r="A97" i="1" s="1"/>
  <c r="C96" i="1"/>
  <c r="A96" i="1" s="1"/>
  <c r="C95" i="1"/>
  <c r="A95" i="1" s="1"/>
  <c r="C94" i="1"/>
  <c r="A94" i="1" s="1"/>
  <c r="C93" i="1"/>
  <c r="A93" i="1" s="1"/>
  <c r="C92" i="1"/>
  <c r="A92" i="1" s="1"/>
  <c r="C91" i="1"/>
  <c r="A91" i="1" s="1"/>
  <c r="C90" i="1"/>
  <c r="A90" i="1" s="1"/>
  <c r="C89" i="1"/>
  <c r="A89" i="1" s="1"/>
  <c r="C88" i="1"/>
  <c r="A88" i="1" s="1"/>
  <c r="C87" i="1"/>
  <c r="A87" i="1" s="1"/>
  <c r="C86" i="1"/>
  <c r="A86" i="1" s="1"/>
  <c r="C85" i="1"/>
  <c r="A85" i="1" s="1"/>
  <c r="C84" i="1"/>
  <c r="A84" i="1" s="1"/>
  <c r="C83" i="1"/>
  <c r="A83" i="1" s="1"/>
  <c r="C82" i="1"/>
  <c r="A82" i="1" s="1"/>
  <c r="C81" i="1"/>
  <c r="A81" i="1" s="1"/>
  <c r="C80" i="1"/>
  <c r="A80" i="1" s="1"/>
  <c r="C79" i="1"/>
  <c r="A79" i="1" s="1"/>
  <c r="C78" i="1"/>
  <c r="A78" i="1" s="1"/>
  <c r="C77" i="1"/>
  <c r="A77" i="1" s="1"/>
  <c r="C76" i="1"/>
  <c r="A76" i="1" s="1"/>
  <c r="C75" i="1"/>
  <c r="A75" i="1" s="1"/>
  <c r="C74" i="1"/>
  <c r="A74" i="1" s="1"/>
  <c r="C73" i="1"/>
  <c r="A73" i="1" s="1"/>
  <c r="C72" i="1"/>
  <c r="A72" i="1" s="1"/>
  <c r="C71" i="1"/>
  <c r="A71" i="1" s="1"/>
  <c r="C70" i="1"/>
  <c r="A70" i="1" s="1"/>
  <c r="C69" i="1"/>
  <c r="A69" i="1" s="1"/>
  <c r="C68" i="1"/>
  <c r="A68" i="1" s="1"/>
  <c r="C67" i="1"/>
  <c r="A67" i="1" s="1"/>
  <c r="C66" i="1"/>
  <c r="A66" i="1" s="1"/>
  <c r="C65" i="1"/>
  <c r="A65" i="1" s="1"/>
  <c r="C64" i="1"/>
  <c r="A64" i="1" s="1"/>
  <c r="C63" i="1"/>
  <c r="A63" i="1" s="1"/>
  <c r="C62" i="1"/>
  <c r="A62" i="1" s="1"/>
  <c r="C61" i="1"/>
  <c r="A61" i="1" s="1"/>
  <c r="C60" i="1"/>
  <c r="A60" i="1" s="1"/>
  <c r="C59" i="1"/>
  <c r="A59" i="1" s="1"/>
  <c r="C58" i="1"/>
  <c r="A58" i="1" s="1"/>
  <c r="C57" i="1"/>
  <c r="A57" i="1" s="1"/>
  <c r="C56" i="1"/>
  <c r="A56" i="1" s="1"/>
  <c r="C55" i="1"/>
  <c r="A55" i="1" s="1"/>
  <c r="C54" i="1"/>
  <c r="A54" i="1" s="1"/>
  <c r="C53" i="1"/>
  <c r="A53" i="1" s="1"/>
  <c r="C52" i="1"/>
  <c r="A52" i="1" s="1"/>
  <c r="C51" i="1"/>
  <c r="A51" i="1" s="1"/>
  <c r="C50" i="1"/>
  <c r="A50" i="1" s="1"/>
  <c r="C49" i="1"/>
  <c r="A49" i="1" s="1"/>
  <c r="C48" i="1"/>
  <c r="A48" i="1" s="1"/>
  <c r="C47" i="1"/>
  <c r="A47" i="1" s="1"/>
  <c r="C46" i="1"/>
  <c r="A46" i="1" s="1"/>
  <c r="C45" i="1"/>
  <c r="A45" i="1" s="1"/>
  <c r="C44" i="1"/>
  <c r="A44" i="1" s="1"/>
  <c r="C43" i="1"/>
  <c r="A43" i="1" s="1"/>
  <c r="C42" i="1"/>
  <c r="A42" i="1" s="1"/>
  <c r="C41" i="1"/>
  <c r="A41" i="1" s="1"/>
  <c r="C40" i="1"/>
  <c r="A40" i="1" s="1"/>
  <c r="C39" i="1"/>
  <c r="A39" i="1" s="1"/>
  <c r="C38" i="1"/>
  <c r="A38" i="1" s="1"/>
  <c r="C37" i="1"/>
  <c r="A37" i="1" s="1"/>
  <c r="C36" i="1"/>
  <c r="A36" i="1" s="1"/>
  <c r="C35" i="1"/>
  <c r="A35" i="1" s="1"/>
  <c r="C34" i="1"/>
  <c r="A34" i="1" s="1"/>
  <c r="C33" i="1"/>
  <c r="A33" i="1" s="1"/>
  <c r="C32" i="1"/>
  <c r="A32" i="1" s="1"/>
  <c r="C31" i="1"/>
  <c r="A31" i="1" s="1"/>
  <c r="C30" i="1"/>
  <c r="A30" i="1" s="1"/>
  <c r="C29" i="1"/>
  <c r="A29" i="1" s="1"/>
  <c r="C28" i="1"/>
  <c r="A28" i="1" s="1"/>
  <c r="C27" i="1"/>
  <c r="A27" i="1" s="1"/>
  <c r="C26" i="1"/>
  <c r="A26" i="1" s="1"/>
  <c r="C25" i="1"/>
  <c r="A25" i="1" s="1"/>
  <c r="C24" i="1"/>
  <c r="A24" i="1" s="1"/>
  <c r="C23" i="1"/>
  <c r="A23" i="1" s="1"/>
  <c r="C22" i="1"/>
  <c r="A22" i="1" s="1"/>
  <c r="C21" i="1"/>
  <c r="A21" i="1" s="1"/>
  <c r="C20" i="1"/>
  <c r="A20" i="1" s="1"/>
  <c r="C19" i="1"/>
  <c r="A19" i="1" s="1"/>
  <c r="C18" i="1"/>
  <c r="A18" i="1" s="1"/>
  <c r="C17" i="1"/>
  <c r="A17" i="1" s="1"/>
  <c r="C16" i="1"/>
  <c r="A16" i="1" s="1"/>
  <c r="C15" i="1"/>
  <c r="A15" i="1" s="1"/>
  <c r="C14" i="1"/>
  <c r="A14" i="1" s="1"/>
  <c r="C13" i="1"/>
  <c r="A13" i="1" s="1"/>
  <c r="C12" i="1"/>
  <c r="A12" i="1" s="1"/>
  <c r="C11" i="1"/>
  <c r="A11" i="1" s="1"/>
  <c r="C10" i="1"/>
  <c r="A10" i="1" s="1"/>
  <c r="C9" i="1"/>
  <c r="A9" i="1" s="1"/>
  <c r="C8" i="1"/>
  <c r="A8" i="1" s="1"/>
  <c r="C7" i="1"/>
  <c r="A7" i="1" s="1"/>
  <c r="C6" i="1"/>
  <c r="A6" i="1" s="1"/>
  <c r="C5" i="1"/>
  <c r="A5" i="1" s="1"/>
  <c r="C4" i="1"/>
  <c r="A4" i="1" s="1"/>
  <c r="C3" i="1"/>
  <c r="A3" i="1" s="1"/>
  <c r="C2" i="1"/>
  <c r="A2" i="1" s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T8" i="2"/>
  <c r="T9" i="2"/>
  <c r="T7" i="2"/>
  <c r="H3" i="2" s="1"/>
  <c r="S8" i="2"/>
  <c r="S9" i="2"/>
  <c r="S7" i="2"/>
  <c r="R8" i="2"/>
  <c r="R9" i="2"/>
  <c r="C3" i="2"/>
  <c r="F5" i="2"/>
  <c r="O8" i="2" l="1"/>
  <c r="P8" i="2" s="1"/>
  <c r="O11" i="2"/>
  <c r="O10" i="2"/>
  <c r="E7" i="2"/>
  <c r="O9" i="2"/>
  <c r="D7" i="2"/>
  <c r="P9" i="2" l="1"/>
  <c r="P10" i="2" s="1"/>
  <c r="P11" i="2" s="1"/>
  <c r="G7" i="2" l="1"/>
  <c r="J8" i="2"/>
  <c r="H7" i="2"/>
  <c r="J9" i="2" l="1"/>
  <c r="K8" i="2"/>
  <c r="F8" i="2" s="1"/>
  <c r="B7" i="2" l="1"/>
  <c r="D8" i="2"/>
  <c r="C7" i="2"/>
  <c r="E8" i="2"/>
  <c r="K9" i="2"/>
  <c r="J10" i="2"/>
  <c r="J11" i="2" s="1"/>
  <c r="G8" i="2"/>
  <c r="C8" i="2" l="1"/>
  <c r="F9" i="2"/>
  <c r="E9" i="2"/>
  <c r="D9" i="2"/>
  <c r="G9" i="2"/>
  <c r="J12" i="2"/>
  <c r="K10" i="2"/>
  <c r="B8" i="2"/>
  <c r="H8" i="2"/>
  <c r="C9" i="2" l="1"/>
  <c r="F10" i="2"/>
  <c r="H9" i="2"/>
  <c r="B9" i="2"/>
  <c r="K11" i="2"/>
  <c r="F11" i="2" s="1"/>
  <c r="J13" i="2"/>
  <c r="G10" i="2"/>
  <c r="D10" i="2"/>
  <c r="E10" i="2"/>
  <c r="C10" i="2"/>
  <c r="B10" i="2" l="1"/>
  <c r="J14" i="2"/>
  <c r="E11" i="2"/>
  <c r="D11" i="2"/>
  <c r="K12" i="2"/>
  <c r="G11" i="2"/>
  <c r="K13" i="2" l="1"/>
  <c r="K14" i="2" s="1"/>
  <c r="F12" i="2"/>
  <c r="C11" i="2"/>
  <c r="E12" i="2"/>
  <c r="D12" i="2"/>
  <c r="G12" i="2"/>
  <c r="B11" i="2"/>
  <c r="B12" i="2" s="1"/>
  <c r="J15" i="2"/>
  <c r="J16" i="2" s="1"/>
  <c r="C12" i="2" l="1"/>
  <c r="E13" i="2"/>
  <c r="D13" i="2"/>
  <c r="F14" i="2"/>
  <c r="G14" i="2"/>
  <c r="B13" i="2"/>
  <c r="C13" i="2"/>
  <c r="G13" i="2"/>
  <c r="F13" i="2"/>
  <c r="J17" i="2"/>
  <c r="D14" i="2"/>
  <c r="E14" i="2"/>
  <c r="K15" i="2"/>
  <c r="B14" i="2" l="1"/>
  <c r="F15" i="2"/>
  <c r="C14" i="2"/>
  <c r="J18" i="2"/>
  <c r="E15" i="2"/>
  <c r="D15" i="2"/>
  <c r="K16" i="2"/>
  <c r="G15" i="2"/>
  <c r="C15" i="2" l="1"/>
  <c r="F16" i="2"/>
  <c r="E16" i="2"/>
  <c r="D16" i="2"/>
  <c r="K17" i="2"/>
  <c r="G16" i="2"/>
  <c r="B15" i="2"/>
  <c r="J19" i="2"/>
  <c r="C16" i="2" l="1"/>
  <c r="F17" i="2"/>
  <c r="J20" i="2"/>
  <c r="D17" i="2"/>
  <c r="E17" i="2"/>
  <c r="K18" i="2"/>
  <c r="G17" i="2"/>
  <c r="B16" i="2"/>
  <c r="C17" i="2" l="1"/>
  <c r="F18" i="2"/>
  <c r="J21" i="2"/>
  <c r="D18" i="2"/>
  <c r="E18" i="2"/>
  <c r="K19" i="2"/>
  <c r="F19" i="2" s="1"/>
  <c r="G18" i="2"/>
  <c r="B17" i="2"/>
  <c r="B18" i="2" l="1"/>
  <c r="C18" i="2"/>
  <c r="J22" i="2"/>
  <c r="D19" i="2"/>
  <c r="E19" i="2"/>
  <c r="K20" i="2"/>
  <c r="G19" i="2"/>
  <c r="B19" i="2" l="1"/>
  <c r="F20" i="2"/>
  <c r="C19" i="2"/>
  <c r="J23" i="2"/>
  <c r="D20" i="2"/>
  <c r="E20" i="2"/>
  <c r="K21" i="2"/>
  <c r="G20" i="2"/>
  <c r="C20" i="2" l="1"/>
  <c r="F21" i="2"/>
  <c r="J24" i="2"/>
  <c r="E21" i="2"/>
  <c r="D21" i="2"/>
  <c r="K22" i="2"/>
  <c r="G21" i="2"/>
  <c r="B20" i="2"/>
  <c r="C21" i="2" l="1"/>
  <c r="F22" i="2"/>
  <c r="J25" i="2"/>
  <c r="D22" i="2"/>
  <c r="E22" i="2"/>
  <c r="K23" i="2"/>
  <c r="G22" i="2"/>
  <c r="B21" i="2"/>
  <c r="C22" i="2" l="1"/>
  <c r="F23" i="2"/>
  <c r="B22" i="2"/>
  <c r="E23" i="2"/>
  <c r="D23" i="2"/>
  <c r="K24" i="2"/>
  <c r="G23" i="2"/>
  <c r="J26" i="2"/>
  <c r="B23" i="2" l="1"/>
  <c r="F24" i="2"/>
  <c r="C23" i="2"/>
  <c r="G24" i="2"/>
  <c r="J27" i="2"/>
  <c r="E24" i="2"/>
  <c r="D24" i="2"/>
  <c r="K25" i="2"/>
  <c r="C24" i="2" l="1"/>
  <c r="F25" i="2"/>
  <c r="G25" i="2"/>
  <c r="B24" i="2"/>
  <c r="E25" i="2"/>
  <c r="D25" i="2"/>
  <c r="K26" i="2"/>
  <c r="C25" i="2" s="1"/>
  <c r="J28" i="2"/>
  <c r="G26" i="2" l="1"/>
  <c r="B25" i="2"/>
  <c r="J29" i="2"/>
  <c r="E26" i="2"/>
  <c r="D26" i="2"/>
  <c r="F26" i="2"/>
  <c r="K27" i="2"/>
  <c r="B26" i="2" s="1"/>
  <c r="G27" i="2" l="1"/>
  <c r="C26" i="2"/>
  <c r="F27" i="2"/>
  <c r="E27" i="2"/>
  <c r="D27" i="2"/>
  <c r="K28" i="2"/>
  <c r="C27" i="2" s="1"/>
  <c r="J30" i="2"/>
  <c r="G28" i="2" l="1"/>
  <c r="B27" i="2"/>
  <c r="J31" i="2"/>
  <c r="E28" i="2"/>
  <c r="F28" i="2"/>
  <c r="D28" i="2"/>
  <c r="K29" i="2"/>
  <c r="C28" i="2" s="1"/>
  <c r="G29" i="2" l="1"/>
  <c r="B28" i="2"/>
  <c r="F29" i="2"/>
  <c r="D29" i="2"/>
  <c r="E29" i="2"/>
  <c r="K30" i="2"/>
  <c r="J32" i="2"/>
  <c r="B29" i="2" l="1"/>
  <c r="G30" i="2"/>
  <c r="C29" i="2"/>
  <c r="J33" i="2"/>
  <c r="E30" i="2"/>
  <c r="F30" i="2"/>
  <c r="D30" i="2"/>
  <c r="K31" i="2"/>
  <c r="C30" i="2" l="1"/>
  <c r="G31" i="2"/>
  <c r="B30" i="2"/>
  <c r="F31" i="2"/>
  <c r="E31" i="2"/>
  <c r="D31" i="2"/>
  <c r="K32" i="2"/>
  <c r="J34" i="2"/>
  <c r="G32" i="2" l="1"/>
  <c r="B31" i="2"/>
  <c r="C31" i="2"/>
  <c r="J35" i="2"/>
  <c r="E32" i="2"/>
  <c r="F32" i="2"/>
  <c r="D32" i="2"/>
  <c r="K33" i="2"/>
  <c r="C32" i="2" s="1"/>
  <c r="B32" i="2" l="1"/>
  <c r="G33" i="2"/>
  <c r="F33" i="2"/>
  <c r="E33" i="2"/>
  <c r="D33" i="2"/>
  <c r="K34" i="2"/>
  <c r="C33" i="2" s="1"/>
  <c r="J36" i="2"/>
  <c r="G34" i="2" l="1"/>
  <c r="B33" i="2"/>
  <c r="J37" i="2"/>
  <c r="E34" i="2"/>
  <c r="D34" i="2"/>
  <c r="F34" i="2"/>
  <c r="K35" i="2"/>
  <c r="C34" i="2" s="1"/>
  <c r="H34" i="2" l="1"/>
  <c r="G35" i="2"/>
  <c r="B34" i="2"/>
  <c r="F35" i="2"/>
  <c r="D35" i="2"/>
  <c r="E35" i="2"/>
  <c r="K36" i="2"/>
  <c r="B35" i="2" s="1"/>
  <c r="J38" i="2"/>
  <c r="C35" i="2" l="1"/>
  <c r="G36" i="2"/>
  <c r="J39" i="2"/>
  <c r="E36" i="2"/>
  <c r="F36" i="2"/>
  <c r="D36" i="2"/>
  <c r="K37" i="2"/>
  <c r="G37" i="2" l="1"/>
  <c r="B36" i="2"/>
  <c r="C36" i="2"/>
  <c r="F37" i="2"/>
  <c r="D37" i="2"/>
  <c r="E37" i="2"/>
  <c r="K38" i="2"/>
  <c r="B37" i="2" s="1"/>
  <c r="J40" i="2"/>
  <c r="G38" i="2" l="1"/>
  <c r="C37" i="2"/>
  <c r="J41" i="2"/>
  <c r="E38" i="2"/>
  <c r="F38" i="2"/>
  <c r="D38" i="2"/>
  <c r="K39" i="2"/>
  <c r="B38" i="2" s="1"/>
  <c r="G39" i="2" l="1"/>
  <c r="C38" i="2"/>
  <c r="F39" i="2"/>
  <c r="E39" i="2"/>
  <c r="D39" i="2"/>
  <c r="K40" i="2"/>
  <c r="J42" i="2"/>
  <c r="G40" i="2" l="1"/>
  <c r="C39" i="2"/>
  <c r="B39" i="2"/>
  <c r="J43" i="2"/>
  <c r="E40" i="2"/>
  <c r="D40" i="2"/>
  <c r="F40" i="2"/>
  <c r="K41" i="2"/>
  <c r="G41" i="2" l="1"/>
  <c r="C40" i="2"/>
  <c r="B40" i="2"/>
  <c r="F41" i="2"/>
  <c r="E41" i="2"/>
  <c r="D41" i="2"/>
  <c r="K42" i="2"/>
  <c r="B41" i="2" s="1"/>
  <c r="J44" i="2"/>
  <c r="H41" i="2" l="1"/>
  <c r="G42" i="2"/>
  <c r="C41" i="2"/>
  <c r="J45" i="2"/>
  <c r="E42" i="2"/>
  <c r="D42" i="2"/>
  <c r="F42" i="2"/>
  <c r="K43" i="2"/>
  <c r="B42" i="2" s="1"/>
  <c r="G43" i="2" l="1"/>
  <c r="C42" i="2"/>
  <c r="F43" i="2"/>
  <c r="D43" i="2"/>
  <c r="E43" i="2"/>
  <c r="K44" i="2"/>
  <c r="C43" i="2" s="1"/>
  <c r="J46" i="2"/>
  <c r="B43" i="2" l="1"/>
  <c r="G44" i="2"/>
  <c r="J47" i="2"/>
  <c r="E44" i="2"/>
  <c r="F44" i="2"/>
  <c r="D44" i="2"/>
  <c r="K45" i="2"/>
  <c r="G45" i="2" l="1"/>
  <c r="B44" i="2"/>
  <c r="C44" i="2"/>
  <c r="F45" i="2"/>
  <c r="D45" i="2"/>
  <c r="E45" i="2"/>
  <c r="K46" i="2"/>
  <c r="C45" i="2" s="1"/>
  <c r="J48" i="2"/>
  <c r="H45" i="2" l="1"/>
  <c r="G46" i="2"/>
  <c r="B45" i="2"/>
  <c r="J49" i="2"/>
  <c r="E46" i="2"/>
  <c r="F46" i="2"/>
  <c r="D46" i="2"/>
  <c r="K47" i="2"/>
  <c r="H46" i="2" l="1"/>
  <c r="G47" i="2"/>
  <c r="C46" i="2"/>
  <c r="B46" i="2"/>
  <c r="F47" i="2"/>
  <c r="E47" i="2"/>
  <c r="D47" i="2"/>
  <c r="K48" i="2"/>
  <c r="J50" i="2"/>
  <c r="H47" i="2" l="1"/>
  <c r="G48" i="2"/>
  <c r="C47" i="2"/>
  <c r="B47" i="2"/>
  <c r="J51" i="2"/>
  <c r="E48" i="2"/>
  <c r="F48" i="2"/>
  <c r="D48" i="2"/>
  <c r="K49" i="2"/>
  <c r="B48" i="2" s="1"/>
  <c r="H48" i="2" l="1"/>
  <c r="G49" i="2"/>
  <c r="C48" i="2"/>
  <c r="F49" i="2"/>
  <c r="E49" i="2"/>
  <c r="D49" i="2"/>
  <c r="K50" i="2"/>
  <c r="B49" i="2" s="1"/>
  <c r="J52" i="2"/>
  <c r="H49" i="2" l="1"/>
  <c r="G50" i="2"/>
  <c r="C49" i="2"/>
  <c r="J53" i="2"/>
  <c r="E50" i="2"/>
  <c r="D50" i="2"/>
  <c r="F50" i="2"/>
  <c r="K51" i="2"/>
  <c r="C50" i="2" s="1"/>
  <c r="H50" i="2" l="1"/>
  <c r="G51" i="2"/>
  <c r="B50" i="2"/>
  <c r="F51" i="2"/>
  <c r="D51" i="2"/>
  <c r="E51" i="2"/>
  <c r="K52" i="2"/>
  <c r="J54" i="2"/>
  <c r="H51" i="2" l="1"/>
  <c r="G52" i="2"/>
  <c r="B51" i="2"/>
  <c r="C51" i="2"/>
  <c r="J55" i="2"/>
  <c r="E52" i="2"/>
  <c r="F52" i="2"/>
  <c r="D52" i="2"/>
  <c r="K53" i="2"/>
  <c r="H52" i="2" l="1"/>
  <c r="G53" i="2"/>
  <c r="B52" i="2"/>
  <c r="C52" i="2"/>
  <c r="F53" i="2"/>
  <c r="D53" i="2"/>
  <c r="E53" i="2"/>
  <c r="K54" i="2"/>
  <c r="B53" i="2" s="1"/>
  <c r="H53" i="2" l="1"/>
  <c r="G54" i="2"/>
  <c r="C53" i="2"/>
  <c r="E54" i="2"/>
  <c r="D54" i="2"/>
  <c r="F54" i="2"/>
  <c r="K55" i="2"/>
  <c r="H10" i="2" s="1"/>
  <c r="H54" i="2" l="1"/>
  <c r="C54" i="2"/>
  <c r="H30" i="2"/>
  <c r="G55" i="2"/>
  <c r="B54" i="2"/>
  <c r="F55" i="2"/>
  <c r="E55" i="2"/>
  <c r="B55" i="2"/>
  <c r="C55" i="2"/>
  <c r="D55" i="2"/>
  <c r="H11" i="2"/>
  <c r="H55" i="2" l="1"/>
  <c r="H12" i="2"/>
  <c r="H27" i="2" l="1"/>
  <c r="H28" i="2"/>
  <c r="H13" i="2"/>
  <c r="H14" i="2" s="1"/>
  <c r="H15" i="2" s="1"/>
  <c r="H16" i="2" l="1"/>
  <c r="H31" i="2"/>
  <c r="H17" i="2"/>
  <c r="H20" i="2"/>
  <c r="H26" i="2"/>
  <c r="H18" i="2"/>
  <c r="H19" i="2"/>
  <c r="H21" i="2" l="1"/>
  <c r="H23" i="2"/>
  <c r="H24" i="2" s="1"/>
  <c r="H29" i="2"/>
  <c r="H32" i="2" s="1"/>
  <c r="H33" i="2"/>
  <c r="H25" i="2"/>
  <c r="H22" i="2"/>
  <c r="H35" i="2" l="1"/>
  <c r="H37" i="2"/>
  <c r="H36" i="2" l="1"/>
  <c r="H38" i="2" s="1"/>
  <c r="H39" i="2" s="1"/>
  <c r="H40" i="2"/>
  <c r="H42" i="2" l="1"/>
  <c r="H43" i="2" s="1"/>
  <c r="H44" i="2"/>
</calcChain>
</file>

<file path=xl/sharedStrings.xml><?xml version="1.0" encoding="utf-8"?>
<sst xmlns="http://schemas.openxmlformats.org/spreadsheetml/2006/main" count="3974" uniqueCount="1301">
  <si>
    <t>ID</t>
  </si>
  <si>
    <t>Feh</t>
  </si>
  <si>
    <t>id2</t>
  </si>
  <si>
    <t>radif</t>
  </si>
  <si>
    <t>item</t>
  </si>
  <si>
    <t>Aamel</t>
  </si>
  <si>
    <t>codamel</t>
  </si>
  <si>
    <t>shrhamel</t>
  </si>
  <si>
    <t>vahdamel</t>
  </si>
  <si>
    <t>meghdar</t>
  </si>
  <si>
    <t>bahivahed</t>
  </si>
  <si>
    <t>zarib</t>
  </si>
  <si>
    <t>we</t>
  </si>
  <si>
    <t>abn</t>
  </si>
  <si>
    <t>010101</t>
  </si>
  <si>
    <t xml:space="preserve">گریدر به قدرت حدود180 اسب بخار باراننده </t>
  </si>
  <si>
    <t>دستگاه-ساعت</t>
  </si>
  <si>
    <t>010102</t>
  </si>
  <si>
    <t>كارگر ساده</t>
  </si>
  <si>
    <t>نفر- ساعت</t>
  </si>
  <si>
    <t>نجار در و پنجره ساز درجه یک</t>
  </si>
  <si>
    <t>نفر ساعت</t>
  </si>
  <si>
    <t>کمک نجار</t>
  </si>
  <si>
    <t>نفر - ساعت</t>
  </si>
  <si>
    <t>اره بنزینی متحرک چوب</t>
  </si>
  <si>
    <t>دستگاه ساعت</t>
  </si>
  <si>
    <t>010103</t>
  </si>
  <si>
    <t>010104</t>
  </si>
  <si>
    <t>تراکتور تک دیفرانسیل با راننده</t>
  </si>
  <si>
    <t>010105</t>
  </si>
  <si>
    <t>010106</t>
  </si>
  <si>
    <t>010107</t>
  </si>
  <si>
    <t>010108</t>
  </si>
  <si>
    <t>010109</t>
  </si>
  <si>
    <t>010110</t>
  </si>
  <si>
    <t>010111</t>
  </si>
  <si>
    <t>متصدی غلطکهای دستی</t>
  </si>
  <si>
    <t>سر کارگر</t>
  </si>
  <si>
    <t xml:space="preserve">بولدوزر به قدرت حدود 150  اسب بخار باراننده </t>
  </si>
  <si>
    <t xml:space="preserve">بولدوزر به قدرت حدود 200  اسب بخار باراننده </t>
  </si>
  <si>
    <t xml:space="preserve">لودرچرخ لاستيکي به قدرت حدود150  اسب بخار باراننده </t>
  </si>
  <si>
    <t xml:space="preserve">کمپکتورصفحه ای </t>
  </si>
  <si>
    <t>بیل</t>
  </si>
  <si>
    <t>عدد</t>
  </si>
  <si>
    <t>آب لوله کشی شهری</t>
  </si>
  <si>
    <t>مترمكعب</t>
  </si>
  <si>
    <t>آب چاه وقنات</t>
  </si>
  <si>
    <t>حمل آب چاه قنات و رودخانه</t>
  </si>
  <si>
    <t>010112</t>
  </si>
  <si>
    <t>010113</t>
  </si>
  <si>
    <t>010114</t>
  </si>
  <si>
    <t>010115</t>
  </si>
  <si>
    <t>010201</t>
  </si>
  <si>
    <t>010202</t>
  </si>
  <si>
    <t>010203</t>
  </si>
  <si>
    <t>010204</t>
  </si>
  <si>
    <t>010205</t>
  </si>
  <si>
    <t>010206</t>
  </si>
  <si>
    <t>010207</t>
  </si>
  <si>
    <t>کمک بنای سفت کار</t>
  </si>
  <si>
    <t>010208</t>
  </si>
  <si>
    <t>010209</t>
  </si>
  <si>
    <t>010210</t>
  </si>
  <si>
    <t>010211</t>
  </si>
  <si>
    <t>010212</t>
  </si>
  <si>
    <t>010301</t>
  </si>
  <si>
    <t xml:space="preserve">کامیون کمپرسی به ظرفیت حدود5  تن باراننده </t>
  </si>
  <si>
    <t xml:space="preserve">لودر چرخ لاستيکي به قدرت حدود200  اسب بخار باراننده </t>
  </si>
  <si>
    <t>010302</t>
  </si>
  <si>
    <t>010401</t>
  </si>
  <si>
    <t>010402</t>
  </si>
  <si>
    <t>010403</t>
  </si>
  <si>
    <t>010404</t>
  </si>
  <si>
    <t>010405</t>
  </si>
  <si>
    <t>متصدی کمپرسور</t>
  </si>
  <si>
    <t>چکش گیر (مینور)</t>
  </si>
  <si>
    <t>کمپرسور باظرفیت حدود 5 متر مکعب دردقیقه (180 سی اف ام) با شیلنگ مربوط</t>
  </si>
  <si>
    <t>کلنگ دو سر</t>
  </si>
  <si>
    <t>چکش دج بر 32 کیلوگرم</t>
  </si>
  <si>
    <t>010406</t>
  </si>
  <si>
    <t>010407</t>
  </si>
  <si>
    <t>010408</t>
  </si>
  <si>
    <t>010501</t>
  </si>
  <si>
    <t>010502</t>
  </si>
  <si>
    <t>010503</t>
  </si>
  <si>
    <t>010504</t>
  </si>
  <si>
    <t>010505</t>
  </si>
  <si>
    <t>010506</t>
  </si>
  <si>
    <t>010507</t>
  </si>
  <si>
    <t>010508</t>
  </si>
  <si>
    <t>010509</t>
  </si>
  <si>
    <t>010510</t>
  </si>
  <si>
    <t>010511</t>
  </si>
  <si>
    <t>010512</t>
  </si>
  <si>
    <t>010513</t>
  </si>
  <si>
    <t>010514</t>
  </si>
  <si>
    <t>کمک عایقکار و  آسفالت کار</t>
  </si>
  <si>
    <t>010515</t>
  </si>
  <si>
    <t>010601</t>
  </si>
  <si>
    <t>010602</t>
  </si>
  <si>
    <t>010603</t>
  </si>
  <si>
    <t>010604</t>
  </si>
  <si>
    <t>010605</t>
  </si>
  <si>
    <t>010606</t>
  </si>
  <si>
    <t>کمک آهنگر در و پنجره ساز</t>
  </si>
  <si>
    <t>010701</t>
  </si>
  <si>
    <t>010702</t>
  </si>
  <si>
    <t>کمک شیروانی کوب</t>
  </si>
  <si>
    <t>010704</t>
  </si>
  <si>
    <t>010705</t>
  </si>
  <si>
    <t>کمک اسکلت ساز</t>
  </si>
  <si>
    <t>ترانس جوشکاری 250 آمپر</t>
  </si>
  <si>
    <t>010706</t>
  </si>
  <si>
    <t>010801</t>
  </si>
  <si>
    <t>کمک لوله کش</t>
  </si>
  <si>
    <t>010802</t>
  </si>
  <si>
    <t>010803</t>
  </si>
  <si>
    <t>010804</t>
  </si>
  <si>
    <t>010805</t>
  </si>
  <si>
    <t>010806</t>
  </si>
  <si>
    <t>010807</t>
  </si>
  <si>
    <t>010808</t>
  </si>
  <si>
    <t>کمک سیمکش ساختمان</t>
  </si>
  <si>
    <t>010809</t>
  </si>
  <si>
    <t>010810</t>
  </si>
  <si>
    <t>010811</t>
  </si>
  <si>
    <t>010901</t>
  </si>
  <si>
    <t>010902</t>
  </si>
  <si>
    <t>010903</t>
  </si>
  <si>
    <t>010904</t>
  </si>
  <si>
    <t>010905</t>
  </si>
  <si>
    <t>کارگر نقشه‌برداري (ميرکش)</t>
  </si>
  <si>
    <t xml:space="preserve">مباشر عملیات خاکی با سابقه بیش از 10 سال </t>
  </si>
  <si>
    <t>ماشین شیار زن</t>
  </si>
  <si>
    <t>ناخن ماشین شیار زن</t>
  </si>
  <si>
    <t xml:space="preserve">وانت 5 /1 تن باراننده </t>
  </si>
  <si>
    <t>گازوییل</t>
  </si>
  <si>
    <t>لیتر</t>
  </si>
  <si>
    <t>010906</t>
  </si>
  <si>
    <t>010907</t>
  </si>
  <si>
    <t>اپراتور دستگاه برش آسفالت ( کاتر )</t>
  </si>
  <si>
    <t>دستگاه برش آسفالت (کاتر)</t>
  </si>
  <si>
    <t>تیغه برش کاتر</t>
  </si>
  <si>
    <t xml:space="preserve">بيل مکانيکي چرخ لاستيکي يازنجيري  به قدرت حدود100 اسب بخار با راننده </t>
  </si>
  <si>
    <t>010908</t>
  </si>
  <si>
    <t>010909</t>
  </si>
  <si>
    <t>010910</t>
  </si>
  <si>
    <t>010911</t>
  </si>
  <si>
    <t>متصدی ماشین آسفالت تراش</t>
  </si>
  <si>
    <t>ماشین آسفالت تراش</t>
  </si>
  <si>
    <t>010912</t>
  </si>
  <si>
    <t>010913</t>
  </si>
  <si>
    <t>010914</t>
  </si>
  <si>
    <t>010915</t>
  </si>
  <si>
    <t>020101</t>
  </si>
  <si>
    <t>فرگون</t>
  </si>
  <si>
    <t>دستگاه</t>
  </si>
  <si>
    <t>020102</t>
  </si>
  <si>
    <t>020103</t>
  </si>
  <si>
    <t>020104</t>
  </si>
  <si>
    <t>020201</t>
  </si>
  <si>
    <t xml:space="preserve">نجار قالب بند درجه دو </t>
  </si>
  <si>
    <t>تخته و الوار ایرانی</t>
  </si>
  <si>
    <t>چوب گرد سفید خشک</t>
  </si>
  <si>
    <t>كیلوگرم</t>
  </si>
  <si>
    <t>020202</t>
  </si>
  <si>
    <t xml:space="preserve">متصدی پمپ اب </t>
  </si>
  <si>
    <t>موتور پمپ دیزلی تخلیه آب 4 اینچ</t>
  </si>
  <si>
    <t>020301</t>
  </si>
  <si>
    <t>مقنی چاه فاضلاب</t>
  </si>
  <si>
    <t xml:space="preserve">سطل آهني </t>
  </si>
  <si>
    <t>کلنگ یک سر</t>
  </si>
  <si>
    <t xml:space="preserve">چرخ چاه ومتعلقات </t>
  </si>
  <si>
    <t>طناب پلاستیکی</t>
  </si>
  <si>
    <t>020302</t>
  </si>
  <si>
    <t xml:space="preserve">دستگاه تهویه چاه ومتعلقات </t>
  </si>
  <si>
    <t>020401</t>
  </si>
  <si>
    <t>020402</t>
  </si>
  <si>
    <t>020501</t>
  </si>
  <si>
    <t>بنای سفت کار درجه دو</t>
  </si>
  <si>
    <t>020502</t>
  </si>
  <si>
    <t>سرند با قاب چوبی</t>
  </si>
  <si>
    <t>020503</t>
  </si>
  <si>
    <t>خاک زراعتی( نباتی)</t>
  </si>
  <si>
    <t>مترمکعب</t>
  </si>
  <si>
    <t>حمل خاک شن  ماسه و مخلوط شن و ماسه</t>
  </si>
  <si>
    <t>020504</t>
  </si>
  <si>
    <t>020505</t>
  </si>
  <si>
    <t>020601</t>
  </si>
  <si>
    <t>020602</t>
  </si>
  <si>
    <t xml:space="preserve">لودرچرخ زنجیری به قدرت حدود200  اسب بخار باراننده </t>
  </si>
  <si>
    <t xml:space="preserve">بولدوزر به قدرت حدود 400  اسب بخار باراننده </t>
  </si>
  <si>
    <t>آتشبار</t>
  </si>
  <si>
    <t>کارگرد یلم دار</t>
  </si>
  <si>
    <t xml:space="preserve">بولدوزر به قدرت حدود 300  اسب بخار باراننده </t>
  </si>
  <si>
    <t>چکش حفاری حدود17 کیلوگرم</t>
  </si>
  <si>
    <t>چاشنی الکتریکی فوری</t>
  </si>
  <si>
    <t>حمل چاشنی</t>
  </si>
  <si>
    <t xml:space="preserve">بیل مکانیکی چرخ زنجیری به قدرت حدود200 اسب بخار باراننده </t>
  </si>
  <si>
    <t xml:space="preserve">چکش هیدرولیکی بافشار 120 تا140 کیلوگرم بر سانتیمتر مربع </t>
  </si>
  <si>
    <t>قلم چکش هیدرولیکی</t>
  </si>
  <si>
    <t xml:space="preserve">گریدر به قدرت حدود220 اسب بخار باراننده </t>
  </si>
  <si>
    <t xml:space="preserve">بیل مکانیکی چرخ زنجیری به قدرت حدود150 اسب بخار باراننده </t>
  </si>
  <si>
    <t xml:space="preserve">تانکراب پاش به ظرفیت حدود 15000 لیتر باراننده </t>
  </si>
  <si>
    <t xml:space="preserve">غلطک استاتیک چرخ اهنی حدود 12 تا14 تن باراننده </t>
  </si>
  <si>
    <t>تراکتور جفت دیفرانسیل با راننده</t>
  </si>
  <si>
    <t>غلطک ویبره کششی حدود6 تن</t>
  </si>
  <si>
    <t>غلطک ویبره کششی حدود 8 تن</t>
  </si>
  <si>
    <t>کمک نقشه بردار (ترازیاب)</t>
  </si>
  <si>
    <t xml:space="preserve">غلطک ویبره خودروکمرشکن چرخ اهنی لاستیکی حدود10 تن باراننده </t>
  </si>
  <si>
    <t xml:space="preserve">گریدر به قدرت حدود150 اسب بخار باراننده </t>
  </si>
  <si>
    <t>کمک بنای سنگ چین</t>
  </si>
  <si>
    <t>سنگ قلوه</t>
  </si>
  <si>
    <t>سنگ لاشه بنایی</t>
  </si>
  <si>
    <t xml:space="preserve">حمل سنگ‌های ریشه‌دار و سنگ آهک زنده </t>
  </si>
  <si>
    <t>بنای سنگ چین درجه دو</t>
  </si>
  <si>
    <t>توری گالوانیزه گابیون</t>
  </si>
  <si>
    <t>حمل فراورده‌های فولادی توری، شبکه‌های فلزی، میخ، پرچ و الکترود</t>
  </si>
  <si>
    <t>کیلوگرم</t>
  </si>
  <si>
    <t>ملات ماسه آهک1:3</t>
  </si>
  <si>
    <t>ملات با تارد1:2:8</t>
  </si>
  <si>
    <t>ملات ماسه سیمان1:6</t>
  </si>
  <si>
    <t>بنای سنگ چین درجه یک</t>
  </si>
  <si>
    <t>ملات ماسه بادی و سیمان 1:4</t>
  </si>
  <si>
    <t>سنگ تراش درجه دو</t>
  </si>
  <si>
    <t>سنگ لاشه قواره شده چهارگوش</t>
  </si>
  <si>
    <t>پلاستوفوم ( یونولیت ) با وزن مخصوص 20 کیلوگرم در متر مکعب</t>
  </si>
  <si>
    <t>سنگ دو تیشه ریشه دار لاشتر</t>
  </si>
  <si>
    <t>مصالح زیراساس تهیه شده ازمصالح رودخانه ای بادانه بندی صفرتا50  میلیمتر</t>
  </si>
  <si>
    <t>مصالح زیراساس تهیه شده ازمصالح رودخانه ای بادانه بندی صفرتا  37/5 میلیمتر</t>
  </si>
  <si>
    <t>متصدی بالابر برقی</t>
  </si>
  <si>
    <t>بالابربرقی به ظرفیت حدود300  کیلو</t>
  </si>
  <si>
    <t>ماسه شسته</t>
  </si>
  <si>
    <t xml:space="preserve">ماسه خاکدار  ماسه کفی </t>
  </si>
  <si>
    <t>شن طبیعی</t>
  </si>
  <si>
    <t>شن شسته دانه بندی شده9/5 میلیمتر</t>
  </si>
  <si>
    <t>ماسه بادی</t>
  </si>
  <si>
    <t>نجار قالب بند درجه یک</t>
  </si>
  <si>
    <t>کمک نجار قالب بند</t>
  </si>
  <si>
    <t xml:space="preserve">تریلر کفی به ظرفیت حدود 5  تن بدون کشنده </t>
  </si>
  <si>
    <t>روغن قالب بندی</t>
  </si>
  <si>
    <t>میخ جور</t>
  </si>
  <si>
    <t>تخته نراد خارجی</t>
  </si>
  <si>
    <t>مفتول سیاه</t>
  </si>
  <si>
    <t>حمل قیر مظروف</t>
  </si>
  <si>
    <t>حمل مصالح فلزی مورد مصرف در سازه</t>
  </si>
  <si>
    <t>حمل تخته، الوار و MDF</t>
  </si>
  <si>
    <t>حمل چوب گرد</t>
  </si>
  <si>
    <t>هزینه دنده ای کردن ( رزوه کردن ) میلگرد</t>
  </si>
  <si>
    <t>يکسر</t>
  </si>
  <si>
    <t xml:space="preserve">کامیون به ظرفیت حدود3 تن  باراننده </t>
  </si>
  <si>
    <t>میلگرد ساده نمره 12 تا  18</t>
  </si>
  <si>
    <t>لوله پی وی سی21</t>
  </si>
  <si>
    <t>حمل لوله ها و اتصالات پی وی سی</t>
  </si>
  <si>
    <t>جرثقیل کفی5 تن با کامیون10 تن با راننده</t>
  </si>
  <si>
    <t>داربست فلزی</t>
  </si>
  <si>
    <t>جرثقيل کفي10 تن با کاميون 16 تن با راننده</t>
  </si>
  <si>
    <t>کمپرسور باظرفیت حدود 2 متر مکعب دردقیقه (70 سی اف ام) با شیلنگ مربوط.</t>
  </si>
  <si>
    <t>قالب قابلمه ای از جنس فایبر کلاس</t>
  </si>
  <si>
    <t>فاصله نگهدار قالب بندی دیوارها با صفحه آب بند</t>
  </si>
  <si>
    <t>تسمه تخت (بریده شده)</t>
  </si>
  <si>
    <t>پمپ لجن کش دیزلی4 اینچ</t>
  </si>
  <si>
    <t>پلاستوفوم</t>
  </si>
  <si>
    <t>چسب پلاستوفوم</t>
  </si>
  <si>
    <t>حمل مواد مصرفی در نقاشی و چسبها</t>
  </si>
  <si>
    <t>حمل پلاستوفوم</t>
  </si>
  <si>
    <t>تراکتور جفت ديفرانسيل جرثقيل دار با راننده</t>
  </si>
  <si>
    <t>چوب گرد</t>
  </si>
  <si>
    <t>تراورس ایرانی</t>
  </si>
  <si>
    <t>میلگرد ساده نمره10 و کمتر</t>
  </si>
  <si>
    <t>قالب بند فلزی درجه یک</t>
  </si>
  <si>
    <t>قالب بند فلزی درجه دو</t>
  </si>
  <si>
    <t>کمک قالب بند</t>
  </si>
  <si>
    <t>قالب ساز درجه یک قالب فلزی</t>
  </si>
  <si>
    <t>قالب ساز درجه دو قالب فلزی</t>
  </si>
  <si>
    <t>کمک قالب ساز قالب فلزی</t>
  </si>
  <si>
    <t>موتور جوش150 تا250 آمپر</t>
  </si>
  <si>
    <t xml:space="preserve">سنگ ساب اهن </t>
  </si>
  <si>
    <t>ورق سیاه به ضخامت 3  میلیمتر و کمتر</t>
  </si>
  <si>
    <t>نبشی</t>
  </si>
  <si>
    <t xml:space="preserve">پروفیل ناودانی سردخم شده </t>
  </si>
  <si>
    <t>لوله یک و یک دوم فولادی</t>
  </si>
  <si>
    <t>الکترود</t>
  </si>
  <si>
    <t xml:space="preserve">ضدزنگ روغنی </t>
  </si>
  <si>
    <t>پیچ و مهره سیاه جور</t>
  </si>
  <si>
    <t>حمل لوله های فولادی یک دوم اینچ تا 4 اینچ</t>
  </si>
  <si>
    <t>هزينه دنده اي کردن جک سقفي</t>
  </si>
  <si>
    <t>ورق سیاه به ضخامت بیش از 3 میلیمتر</t>
  </si>
  <si>
    <t>پروفیل زهوار و قوطی ریز سبک</t>
  </si>
  <si>
    <t>لوله2 اینچ فولادی</t>
  </si>
  <si>
    <t>حمل پروفیل های فولادی در و پنجره</t>
  </si>
  <si>
    <t>پروفیل و قوطی معمولی</t>
  </si>
  <si>
    <t>بست داربست</t>
  </si>
  <si>
    <t>حمل اتصالات لوله های فولادی</t>
  </si>
  <si>
    <t>هزینه دنده ای کردن پیچ تنظیم داربست</t>
  </si>
  <si>
    <t>هزینه نورد کردن ورق و پروفیل آهن</t>
  </si>
  <si>
    <t>نفر-ماه</t>
  </si>
  <si>
    <t>ناودانی</t>
  </si>
  <si>
    <t>اسکلت ساز درجه یک</t>
  </si>
  <si>
    <t>اسکلت ساز درجه دو</t>
  </si>
  <si>
    <t>جوشکار اسکلت</t>
  </si>
  <si>
    <t>کمک جوشکار اسکلت</t>
  </si>
  <si>
    <t>برشکار</t>
  </si>
  <si>
    <t>استادکار نصب تجهیزات مکانیکی</t>
  </si>
  <si>
    <t>نفرساعت</t>
  </si>
  <si>
    <t>نصاب تجهیزات مکانیکی</t>
  </si>
  <si>
    <t>مکانیک تجهیزات دوار</t>
  </si>
  <si>
    <t>تراکتور تک دیفرانسیل با تریلر و راننده</t>
  </si>
  <si>
    <t>جرثقيل کاميوني دو کابينه حدود 20 تن با راننده</t>
  </si>
  <si>
    <t>تاور کرین حدود 110 تن متر</t>
  </si>
  <si>
    <t>پمپ هیدرولیک با حداقل 250 بار فشار روغن</t>
  </si>
  <si>
    <t>جک هیدرولیک 3 تن باشیلنگ و اتصالات</t>
  </si>
  <si>
    <t>سر آرماتور بند</t>
  </si>
  <si>
    <t>آرماتور بند درجه یک</t>
  </si>
  <si>
    <t>آرماتور بند درجه دو</t>
  </si>
  <si>
    <t>کمک آرماتور بند</t>
  </si>
  <si>
    <t>میلگرد ساده نمره 20 به بالا</t>
  </si>
  <si>
    <t>میلگرد آجدار AII نمره 10 و کمتر</t>
  </si>
  <si>
    <t>میلگرد آجدار AII نمره 12 تا018</t>
  </si>
  <si>
    <t>میلگرد اجدار AII نمره 20 به بالا</t>
  </si>
  <si>
    <t>میلگرد اجدار AIII نمره 10 و کمتر</t>
  </si>
  <si>
    <t>میلگرد اجدار AIII نمره 12 تا 18</t>
  </si>
  <si>
    <t>میلگرد اجدار AIII نمره 20 به بالا</t>
  </si>
  <si>
    <t>الکترود معمولی</t>
  </si>
  <si>
    <t>موتور جوش دیزلی 400 آمپر</t>
  </si>
  <si>
    <t>واشر جور</t>
  </si>
  <si>
    <t>بنای سفت کار درجه یک</t>
  </si>
  <si>
    <t>تکنیسین عمومی کارگاه با سابقه تا 5 سال</t>
  </si>
  <si>
    <t>هیلتی (میخکوب)</t>
  </si>
  <si>
    <t>بست اسپیت و چاشنی</t>
  </si>
  <si>
    <t>پیچ و مهره گالوانیزه جور</t>
  </si>
  <si>
    <t>میلگرد ساده از فولاد ST45  تا ST90</t>
  </si>
  <si>
    <t>متصدی ماشینهای بتن ساز (بتونیرچی)</t>
  </si>
  <si>
    <t>استادکار کارهای بتنی</t>
  </si>
  <si>
    <t>بنای بتن کار</t>
  </si>
  <si>
    <t>کمک بنای بتن کار</t>
  </si>
  <si>
    <t>بتونیر 500 لیتری</t>
  </si>
  <si>
    <t>بتونیر750 لیتری</t>
  </si>
  <si>
    <t xml:space="preserve">دامپر2 تن هیدرولیکی باراننده </t>
  </si>
  <si>
    <t>ماسه شسته دانه بندی شده</t>
  </si>
  <si>
    <t>شن شسته دانه بندی شده25 میلیمتر</t>
  </si>
  <si>
    <t>سیمان پرتلند نوع یک (سیمان معمولی) پاکتی و فله</t>
  </si>
  <si>
    <t>تن</t>
  </si>
  <si>
    <t>حمل سیمان فله و پاکتی</t>
  </si>
  <si>
    <t>ویبراتور چی</t>
  </si>
  <si>
    <t>ویبراتور بنزینی</t>
  </si>
  <si>
    <t>گونی چتایی 7 ×0  4</t>
  </si>
  <si>
    <t>مترمربع</t>
  </si>
  <si>
    <t xml:space="preserve">حمل عایق‌های رطوبتی چتایی و کنف </t>
  </si>
  <si>
    <t>پوکه معدنی</t>
  </si>
  <si>
    <t>حمل پوکه</t>
  </si>
  <si>
    <t>پوکه رسی لیکا</t>
  </si>
  <si>
    <t>ماده شیمیایی کف زا برای مصرف در بتن سبک</t>
  </si>
  <si>
    <t>حمل آب چاه و قنات</t>
  </si>
  <si>
    <t>حمل مواد افزودنی بتن</t>
  </si>
  <si>
    <t>آجر فشاری</t>
  </si>
  <si>
    <t>قالب</t>
  </si>
  <si>
    <t>حمل آجر</t>
  </si>
  <si>
    <t>سیمانکار درجه یک</t>
  </si>
  <si>
    <t>پودر سنگ معمولی</t>
  </si>
  <si>
    <t xml:space="preserve">حمل خاک سنگ، پودر سنگ و ماسه سندبلاست </t>
  </si>
  <si>
    <t>سیمانکار درجه دو</t>
  </si>
  <si>
    <t>کمک سیمانکار</t>
  </si>
  <si>
    <t>پودر ملات آماده سخت سازی</t>
  </si>
  <si>
    <t>گروت آماده</t>
  </si>
  <si>
    <t>گروت اپوکسی</t>
  </si>
  <si>
    <t>هزینه تعبیه یک سوراخ در کف ستون</t>
  </si>
  <si>
    <t xml:space="preserve">جرثقیل کفی 3 تن باکامیون 5 تن با راننده </t>
  </si>
  <si>
    <t xml:space="preserve">بهای پرکردن کپسول 40 لیتری   اکسیژن </t>
  </si>
  <si>
    <t xml:space="preserve">بهای پرکردن کپسول 11 کیلویی  بوتان وپروپان </t>
  </si>
  <si>
    <t>انواع تیرآهن</t>
  </si>
  <si>
    <t>انواع نبشی</t>
  </si>
  <si>
    <t>قوطی</t>
  </si>
  <si>
    <t>لوله فولادی سیاه درزدار به قطر نامی4 اینچ</t>
  </si>
  <si>
    <t>انواع ناودانی</t>
  </si>
  <si>
    <t>تریلی با ظرفیت20 تن با راننده</t>
  </si>
  <si>
    <t>جرثقيل کاميوني دو کابينه حدود 30 تن با راننده</t>
  </si>
  <si>
    <t>موتور جوش دیزلی500 آمپر</t>
  </si>
  <si>
    <t xml:space="preserve">کاميون به ظرفيت حدود 5 تن  باراننده </t>
  </si>
  <si>
    <t>الکترود 6010 - ایرانی به قطر 5 - 4 میلیمتر</t>
  </si>
  <si>
    <t>پروفیل زد و چهارچوب و ریلی</t>
  </si>
  <si>
    <t>سپری</t>
  </si>
  <si>
    <t xml:space="preserve">جرثقیل کفی 3 تن باکامیون 3 تن با راننده </t>
  </si>
  <si>
    <t>پیچ و مهره گالوانیزه 8.8</t>
  </si>
  <si>
    <t>پیچ و مهره گالوانیزه 10.9</t>
  </si>
  <si>
    <t>دریلر برقی ثابت</t>
  </si>
  <si>
    <t>پیچ و مهره معمولی (سخت) 8/8.</t>
  </si>
  <si>
    <t>پیچ و مهره معمولی (سخت) 10/9</t>
  </si>
  <si>
    <t>منبع ساز درجه یک</t>
  </si>
  <si>
    <t>منبع ساز درجه دو</t>
  </si>
  <si>
    <t>کمک منبع ساز</t>
  </si>
  <si>
    <t>جوشکار منبع</t>
  </si>
  <si>
    <t>لوله فولادی سیاه درزدار به قطر نامی یک دوم اینچ</t>
  </si>
  <si>
    <t>لوله فولادی سیاه درزدار به قطر نامی سه چهارم اینچ</t>
  </si>
  <si>
    <t>لوله فولادی سیاه درزدار به قطر نامی1 اینچ</t>
  </si>
  <si>
    <t xml:space="preserve">لوله فولادی سیاه درزدار به قطر نامی هشت اینچ </t>
  </si>
  <si>
    <t>لوله گالوانیزه به قطر نامی چهار اینچ</t>
  </si>
  <si>
    <t>تیرآهن</t>
  </si>
  <si>
    <t xml:space="preserve">تیراهن بال پهن </t>
  </si>
  <si>
    <t>آهنگر درجه یک</t>
  </si>
  <si>
    <t>کمک آهنگر</t>
  </si>
  <si>
    <t>چکش</t>
  </si>
  <si>
    <t>قالب مخصوص قطعات</t>
  </si>
  <si>
    <t>دستگاه ماشین کاری</t>
  </si>
  <si>
    <t>عدد-روز</t>
  </si>
  <si>
    <t>کوره الکتریکی تا 1100 سانتیگراد</t>
  </si>
  <si>
    <t>هزینه گالوانیزه کردن پیچ و مهره یا قطعات گوی</t>
  </si>
  <si>
    <t>فرزآهن ساب نیوماتیک</t>
  </si>
  <si>
    <t>جیک</t>
  </si>
  <si>
    <t>لوله فولادی سیاه بدون درزبه قطرخارجی42.4 میلیمتر</t>
  </si>
  <si>
    <t>لوله فولادی سیاه بدون درزبه قطرخارجی48.3 میلیمتر</t>
  </si>
  <si>
    <t>لوله فولادی سیاه بدون درزبه قطرخارجی114.3 میلیمتر</t>
  </si>
  <si>
    <t>هزینه گالوانیزه کردن تسمه های به ابعاد حدود 5*50 میلیمتر به میزان 80 میکرون</t>
  </si>
  <si>
    <t>درصد</t>
  </si>
  <si>
    <t>دستگاه بلوک زن سقفی4 تایی با صفحه ویبره ثابت و قالب مربوط</t>
  </si>
  <si>
    <t>واشر زیربلوکی</t>
  </si>
  <si>
    <t>شن شسته دانه بندی شده 19 میلیمتر</t>
  </si>
  <si>
    <t>قالب فلزی تیرچه بتنی</t>
  </si>
  <si>
    <t xml:space="preserve">حمل قالب‌های فلزی بتن </t>
  </si>
  <si>
    <t>بلوک سفالی سقفی به ابعاد40*25*16</t>
  </si>
  <si>
    <t>حمل بلوک سفالی سقفی</t>
  </si>
  <si>
    <t>بلوک سفالی سقفی به ابعاد40*25*20</t>
  </si>
  <si>
    <t>بلوک سفالی سقفی به ابعاد40*25*25</t>
  </si>
  <si>
    <t>بلوک سفالی سقفی به ابعاد40*25*28</t>
  </si>
  <si>
    <t>سفال کفشک فوندوله به ابعاد4/5*25*13</t>
  </si>
  <si>
    <t>آجر ماسه آهکی کلسیم سیلیکاتی به ابعاد آجرفشاری</t>
  </si>
  <si>
    <t>ملات گچ و خاک رس الک شده</t>
  </si>
  <si>
    <t>ملات با تارد 1:2:10</t>
  </si>
  <si>
    <t>ملات گل آهک با رس سرند نشده</t>
  </si>
  <si>
    <t>دوغاب سیمان معمولی</t>
  </si>
  <si>
    <t>دوغاب گچ</t>
  </si>
  <si>
    <t>بلوک سفالی آجرتیغه به ابعاد10*20*20</t>
  </si>
  <si>
    <t>حمل بلوک سیمانی دیواری</t>
  </si>
  <si>
    <t>آجرماشینی سوراخدار سفید5.5 سانتی فله</t>
  </si>
  <si>
    <t>آجرماشيني سوراخدار قرمز 5.5 سانتي فله</t>
  </si>
  <si>
    <t>بنای نماچین درجه یک</t>
  </si>
  <si>
    <t>آجرماشینی سوراخدار سفید5.5 سانتی بسته بندی شده</t>
  </si>
  <si>
    <t>آجرماشینی سوراخدار قرمز5.5 سانتی بسته بندی شده</t>
  </si>
  <si>
    <t>ملات ماسه سیمان 1:5</t>
  </si>
  <si>
    <t>حمل آجرنما</t>
  </si>
  <si>
    <t>آجرماشینی سوراخدار سفید4 سانتی بسته بندی شده</t>
  </si>
  <si>
    <t>آجرماشینی سوراخدار سفید3 سانتی بسته بندی شده</t>
  </si>
  <si>
    <t>آجر قزاقی 5.5 سانتی</t>
  </si>
  <si>
    <t>آجرقزاقی4 سانتی</t>
  </si>
  <si>
    <t>آجرقزاقی3 سانتی</t>
  </si>
  <si>
    <t>دوغاب سیمان سفید و پودرسنگ1:4</t>
  </si>
  <si>
    <t>آجرتراش</t>
  </si>
  <si>
    <t>اره برقی ثابت چوب</t>
  </si>
  <si>
    <t>کلوخه آهک زنده سنگ آهک پخته</t>
  </si>
  <si>
    <t>خاک شن دار</t>
  </si>
  <si>
    <t>آجردوغابی با سطح مقطع تا10 سانتیمتر مربع</t>
  </si>
  <si>
    <t>حمل آجردوغابی پلاک</t>
  </si>
  <si>
    <t>آجردوغابی با سطح مقطع بیش از 10 سانتیمتر مربع</t>
  </si>
  <si>
    <t>بندکش</t>
  </si>
  <si>
    <t>کمک بندکش</t>
  </si>
  <si>
    <t>قالب فلزی جدول و دال بتنی پیش ساخته</t>
  </si>
  <si>
    <t xml:space="preserve">جرثقیل کفی 3 تن باکامیون 7 تن با راننده </t>
  </si>
  <si>
    <t>آب رودخانه</t>
  </si>
  <si>
    <t>آهنگر در و پنجره ساز درجه یک</t>
  </si>
  <si>
    <t>سنگ کار درجه یک</t>
  </si>
  <si>
    <t>سنگ کار درجه دو</t>
  </si>
  <si>
    <t>سنگ شکن درجه یک</t>
  </si>
  <si>
    <t>دیگ بخار با ظرفیت 1000 پوند بخار در ساعت</t>
  </si>
  <si>
    <t>لوله سیمانی معمولی نمره10</t>
  </si>
  <si>
    <t>حمل لوله های سیمانی و بتنی</t>
  </si>
  <si>
    <t>متر طول</t>
  </si>
  <si>
    <t>لوله سیمانی معمولی نمره15</t>
  </si>
  <si>
    <t>لوله سیمانی معمولی نمره 20</t>
  </si>
  <si>
    <t>لوله سیمانی معمولی نمره25</t>
  </si>
  <si>
    <t>لوله بتنی معمولی نمره30 به ضخامت6 سانتیمتر</t>
  </si>
  <si>
    <t>لوله بتنی معمولی نمره40 به ضخامت6 سانتیمتر</t>
  </si>
  <si>
    <t>لوله بتنی معمولی نمره 50 به ضخامت 6 سانتیمتر</t>
  </si>
  <si>
    <t>لوله بتنی معمولی نمره 60 به ضخامت 8 سانتیمتر</t>
  </si>
  <si>
    <t>شن شسته دانه بندی شده12/5 میلیمتر</t>
  </si>
  <si>
    <t>قالب فلزی لوله بتنی به قطر 60 سانتیمتر</t>
  </si>
  <si>
    <t>قالب فلزی لوله بتنی به قطر 80 سانتیمتر</t>
  </si>
  <si>
    <t>قالب فلزی کول بتنی پیش ساخته سه تکه ای</t>
  </si>
  <si>
    <t>بلوک سیمانی دیواری به ابعاد40*20*20</t>
  </si>
  <si>
    <t>بلوک سیمانی دیواری کف پربه ابعاد40*20*20</t>
  </si>
  <si>
    <t>بلوک سیمانی دیواری به ابعاد40*20*10</t>
  </si>
  <si>
    <t>بلوک سیمانی دیواری کف پر به ابعاد 40*20*10</t>
  </si>
  <si>
    <t>آجر بتنی به ابعاد آجر فشاری</t>
  </si>
  <si>
    <t>بلوک سیمانی سبک به ابعاد60*25*10</t>
  </si>
  <si>
    <t>حمل بلوک سیمانی سبک</t>
  </si>
  <si>
    <t>بلوک سیمانی سبک به ابعاد60*25*15</t>
  </si>
  <si>
    <t>بلوک سیمانی سبک به ابعاد60*25*20</t>
  </si>
  <si>
    <t>بلوک سیمانی سبک به ابعاد60*25*25</t>
  </si>
  <si>
    <t>بلوک سیمانی سبک به ابعاد60*25*30</t>
  </si>
  <si>
    <t>بلوک پوکه صنعتی توخالی کف پر به ابعاد40*10*20</t>
  </si>
  <si>
    <t>عایقکار و آسفالت کار درجه دو</t>
  </si>
  <si>
    <t>چراغ کوره ای</t>
  </si>
  <si>
    <t>قیر 70-60 مظروف</t>
  </si>
  <si>
    <t>قیر 25-85 مظروف</t>
  </si>
  <si>
    <t>حمل مواد سوختی گازوییل، نفت و بنزین</t>
  </si>
  <si>
    <t>نصاب عایق حرارتی</t>
  </si>
  <si>
    <t>کمک نصاب عایق حرارتی</t>
  </si>
  <si>
    <t>قیر پلیمری اصلاح شده</t>
  </si>
  <si>
    <t>عایقکار و آسفالت کاردرجه یک</t>
  </si>
  <si>
    <t>گونی چتایی11*45</t>
  </si>
  <si>
    <t>نصاب عایق رطوبتی پیش ساخته</t>
  </si>
  <si>
    <t>کمک نصاب عایق رطوبتی پیش ساخته</t>
  </si>
  <si>
    <t>عایق رطوبتی پیش ساخته درجه 1 به ضخامت 3 میلیمتر</t>
  </si>
  <si>
    <t>امولسیون قشر آستر عایق پیش ساخته</t>
  </si>
  <si>
    <t xml:space="preserve">حمل عایق پیش ساخته، ژئوتکستایل، ژئوممبراین و ژئوگرید </t>
  </si>
  <si>
    <t>عایق رطوبتی پیش ساخته درجه 1 به ضخامت 4 میلیمتر</t>
  </si>
  <si>
    <t>امولسيون قشر رويه محافظ عايق پيش ساخته</t>
  </si>
  <si>
    <t>عایق پشم شیشه  با روکش کاغذ کرافت  به ضخامت 25 میلیمتر و به وزن مخصوص 16کیلوگرم در متر مکعب</t>
  </si>
  <si>
    <t>حمل عایق پشم شیشه و پشم سنگ</t>
  </si>
  <si>
    <t>عایق پشم شیشه  با روکش کاغذ کرافت به ضخامت 25 میلیمتر و به وزن مخصوص 20کیلوگرم در متر مکعب</t>
  </si>
  <si>
    <t>عایق پشم شیشه  با روکش کاغذ کرافت به ضخامت 30 میلیمتر و به وزن مخصوص 12کیلوگرم در متر مکعب</t>
  </si>
  <si>
    <t>عایق پشم شیشه  با روکش کاغذ کرافت به ضخامت 50 میلیمتر و به وزن مخصوص 12کیلوگرم در متر مکعب</t>
  </si>
  <si>
    <t>عایق پشم شیشه  با روکش کاغذ کرافت  به ضخامت 50 میلیمتر و به وزن مخصوص 16کیلوگرم در متر مکعب</t>
  </si>
  <si>
    <t>عایق پشم شیشه  با روکش کاغذ کرافت  به ضخامت 50 میلیمتر و به وزن مخصوص 20کیلوگرم در متر مکعب</t>
  </si>
  <si>
    <t>عایق پشم شیشه  با روکش کاغذ آلومینیومی ساده به ضخامت 25 میلیمتر و به وزن مخصوص 16 کیلوگرم در متر مکعب</t>
  </si>
  <si>
    <t>عایق پشم شیشه  با روکش کاغذ آلومینیومی ساده  به ضخامت 25 میلیمتر و به وزن مخصوص 20 کیلوگرم در متر مکعب</t>
  </si>
  <si>
    <t>عایق پشم شیشه با روکش کاغذ آلومینیومی ساده  به‌ضخامت 30 میلیمتر و به‌وزن مخصوص 12 کیلوگرم در مترمکعب</t>
  </si>
  <si>
    <t>عایق پشم شیشه با روکش کاغذ آلومینیومی ساده به‌ضخامت 50 میلیمتر و به‌وزن مخصوص 12 کیلوگرم در مترمکعب</t>
  </si>
  <si>
    <t>عایق پشم شیشه با روکش کاغذ آلومینیومی ساده  به‌ضخامت 50 میلیمتر و به‌وزن مخصوص 16 کیلوگرم در مترمکعب</t>
  </si>
  <si>
    <t>عایق پشم شیشه با روکش کاغذ آلومینیومی ساده به‌ضخامت 50 میلیمتر و به‌وزن مخصوص 20 کیلوگرم در مترمکعب</t>
  </si>
  <si>
    <t>عایق پشم شیشه  با روکش کاغذ آلومینیومی مسلح به ضخامت 25 میلیمتر و به وزن مخصوص 16 کیلوگرم در متر مکعب</t>
  </si>
  <si>
    <t>عایق پشم شیشه  با روکش کاغذ آلومینیومی مسلح به ضخامت 25 میلیمتر و به وزن مخصوص 20 کیلوگرم در متر مکعب</t>
  </si>
  <si>
    <t>عایق پشم شیشه با روکش کاغذ آلومینیومی مسلح‏‏ به‌ضخامت 50 میلیمتر و به‌وزن مخصوص 12 کیلوگرم در مترمکعب</t>
  </si>
  <si>
    <t>عایق پشم شیشه با روکش کاغذ آلومینیومی مسلح‏‏ به‌ضخامت 50 میلیمتر و به‌وزن مخصوص 16 کیلوگرم در مترمکعب</t>
  </si>
  <si>
    <t>عایق پشم شیشه با روکش کاغذ آلومینیومی مسلح‏‏ به‌ضخامت 50 میلیمتر و به‌وزن مخصوص 20 کیلوگرم در مترمکعب</t>
  </si>
  <si>
    <t>عایق پشم شیشه بصورت پانل و بدون روکش به ضخامت 25 میلیمتر و به وزن مخصوص 36کیلوگرم در متر مکعب</t>
  </si>
  <si>
    <t>عایق پشم شیشه بصورت پانل و بدون روکش به ضخامت 25 میلیمتر و به وزن مخصوص 50کیلوگرم در متر مکعب</t>
  </si>
  <si>
    <t>عایق پشم شیشه بصورت پانل و بدون روکش به ضخامت 25 میلیمتر و به وزن مخصوص 100کیلوگرم در متر مکعب</t>
  </si>
  <si>
    <t>عایق پشم شیشه بصورت پانل و بدون روکش به ضخامت 50 میلیمتر و به وزن مخصوص 36کیلوگرم در متر مکعب</t>
  </si>
  <si>
    <t>عایق پشم شیشه بصورت پانل و بدون روکش به ضخامت 50 میلیمتر و به وزن مخصوص 50کیلوگرم در متر مکعب</t>
  </si>
  <si>
    <t>عایق پشم شیشه بصورت پانل و بدون روکش به ضخامت 50 میلیمتر و به وزن مخصوص 100کیلوگرم در متر مکعب</t>
  </si>
  <si>
    <t>عایق پشم شیشه یکطرف توری دار به ضخامت 50 میلیمتر و به وزن مخصوص 60 کیلوگرم در مترمکعب</t>
  </si>
  <si>
    <t>عایق پشم شیشه یکطرف توری دار به ضخامت 75 میلیمتر و به وزن مخصوص 60 کیلوگرم در مترمکعب</t>
  </si>
  <si>
    <t>عایق پشم سنگ  بدون روکش به ضخامت 50 میلیمتر و به وزن مخصوص 30کیلوگرم در متر مکعب</t>
  </si>
  <si>
    <t>عایق پشم سنگ  با روکش کاغذ کرافت  به ضخامت 50 میلیمتر و به وزن مخصوص 30کیلوگرم در متر مکعب</t>
  </si>
  <si>
    <t>عایق پشم سنگ  با روکش فویل مسلح به ضخامت 50 میلیمتر و به وزن مخصوص 30کیلوگرم در متر مکعب</t>
  </si>
  <si>
    <t>عایق پشم سنگ بصورت پانل و بدون روکش به ضخامت 25 میلیمتر و به وزن مخصوص 100کیلوگرم در متر مکعب</t>
  </si>
  <si>
    <t>عایق پشم سنگ بصورت پانل و بدون روکش به ضخامت 30 میلیمتر و به وزن مخصوص 80کیلوگرم در متر مکعب</t>
  </si>
  <si>
    <t>عایق پشم سنگ بصورت پانل و بدون روکش به ضخامت 50 میلیمتر و به وزن مخصوص 80کیلوگرم در متر مکعب</t>
  </si>
  <si>
    <t>عایق پشم سنگ بصورت پانل و بدون روکش به ضخامت 50 میلیمتر و به وزن مخصوص 100کیلوگرم در متر مکعب</t>
  </si>
  <si>
    <t>عایق پشم سنگ بصورت پانل و بدون روکش به ضخامت 60 میلیمتر و به وزن مخصوص 100کیلوگرم در متر مکعب</t>
  </si>
  <si>
    <t>عایق پشم سنگ بصورت پانل و بدون روکش به ضخامت 75میلیمتر و به وزن مخصوص 80 کیلوگرم در متر مکعب</t>
  </si>
  <si>
    <t>عایق پشم سنگ یکطرف توری دار به ضخامت 30میلیمتر و به وزن مخصوص 80 کیلوگرم در متر مکعب</t>
  </si>
  <si>
    <t>عایق پشم سنگ یکطرف توری دار به ضخامت 30میلیمتر و به وزن مخصوص 100 کیلوگرم در متر مکعب</t>
  </si>
  <si>
    <t>عایق پشم سنگ یکطرف توری دار به ضخامت 50میلیمتر و به وزن مخصوص 80 کیلوگرم در متر مکعب</t>
  </si>
  <si>
    <t>عایق پشم سنگ یکطرف توری دار به ضخامت 50میلیمتر و به وزن مخصوص 100 کیلوگرم در متر مکعب</t>
  </si>
  <si>
    <t>عایق پشم سنگ یکطرف توری دار به ضخامت 75میلیمتر و به وزن مخصوص 80 کیلوگرم در متر مکعب</t>
  </si>
  <si>
    <t>عایق پشم سنگ یکطرف توری دار به ضخامت 75میلیمتر و به وزن مخصوص 100کیلوگرم در متر مکعب</t>
  </si>
  <si>
    <t>عایق پشم سنگ یکطرف توری دار به ضخامت 100میلیمتر و به وزن مخصوص 80 کیلوگرم در متر مکعب</t>
  </si>
  <si>
    <t>عایق پشم سنگ یکطرف توری دار به ضخامت 100میلیمتر و به وزن مخصوص 100 کیلوگرم در متر مکعب</t>
  </si>
  <si>
    <t>پیچ و مهره پلی اتیلن</t>
  </si>
  <si>
    <t>عایق پلی اورتان بدون روکش به ضخامت 10 میلیمتر</t>
  </si>
  <si>
    <t>کاغذ کرافت</t>
  </si>
  <si>
    <t>فویل آلومینیومی مسلح</t>
  </si>
  <si>
    <t>مایع تزریق پلی اورتان</t>
  </si>
  <si>
    <t>شیروانی کوب درجه یک</t>
  </si>
  <si>
    <t>شیروانی کوب درجه دو</t>
  </si>
  <si>
    <t>ورق صاف آزبست سیمان به ضخامتهای10 و8 و6 و12</t>
  </si>
  <si>
    <t>پيچ خودکارجور</t>
  </si>
  <si>
    <t>حمل انواع ورقهای آزبست سیمان</t>
  </si>
  <si>
    <t>حمل متعلقات آزبست سیمان</t>
  </si>
  <si>
    <t>ورق شش و نیم موج آزبست سیمان به ضخامت6 میلیمتر</t>
  </si>
  <si>
    <t>دوغاب ماسه سیمان1:5</t>
  </si>
  <si>
    <t>آهنگر در و پنجره ساز درجه دو</t>
  </si>
  <si>
    <t>ورق آجدار</t>
  </si>
  <si>
    <t>گچ پاکتی</t>
  </si>
  <si>
    <t>حمل گچ فله</t>
  </si>
  <si>
    <t>ریل در کشویی آهنی</t>
  </si>
  <si>
    <t>قرقره در کشویی آهنی</t>
  </si>
  <si>
    <t>حمل سیمان گچ و آهک پاکتی</t>
  </si>
  <si>
    <t>دریچه چدنی حوضچه‌ها و منهول‌ها</t>
  </si>
  <si>
    <t>حمل اتصالات چدنی</t>
  </si>
  <si>
    <t>رول پلاک</t>
  </si>
  <si>
    <t>لوله فولادی سیاه درزداربه قطرنامی یک و یک دوم اینچ</t>
  </si>
  <si>
    <t>لوله فولادی سیاه درزدار به قطر نامی2 اینچ</t>
  </si>
  <si>
    <t>لوله گالوانیزه به قطر نامی یک و یک دوم اینچ</t>
  </si>
  <si>
    <t>لوله گالوانیزه به قطر نامی دو اینچ</t>
  </si>
  <si>
    <t>آجدار کردن ، برش و سوراخ کردن تسمه به ابعاد حدود 50*5 میلیمتر</t>
  </si>
  <si>
    <t>ورق گالوانیزه صاف</t>
  </si>
  <si>
    <t>بطانه روغنی</t>
  </si>
  <si>
    <t>ورق گالوانیزه کرکره ای</t>
  </si>
  <si>
    <t>ورق گالوانیزه با موج ذوزنقه</t>
  </si>
  <si>
    <t>ورق گالوانیزه رنگی</t>
  </si>
  <si>
    <t>کانال ساز درجه یک</t>
  </si>
  <si>
    <t>کمک کانال ساز</t>
  </si>
  <si>
    <t>موتور جوش100 تا150 آمپر</t>
  </si>
  <si>
    <t>گچکار درجه یک</t>
  </si>
  <si>
    <t>کمک گچکار</t>
  </si>
  <si>
    <t>در فلزی لوله بخاری به قطر10 سانتی متر</t>
  </si>
  <si>
    <t>در فلزی لوله بخاری به قطر 15 سانتی متر</t>
  </si>
  <si>
    <t>تور سیمی حصاری با مفتول گالوانیزه</t>
  </si>
  <si>
    <t>توری پشه گیر گالوانیزه</t>
  </si>
  <si>
    <t>تور سیمی مرغی چشمه سه چهارم با مفتول نمره22</t>
  </si>
  <si>
    <t>شبکه جوشی مش فولادی با میلگرد ساده</t>
  </si>
  <si>
    <t>توری پرسی شبکه پرسی پیش ساخته</t>
  </si>
  <si>
    <t>رابیتس گالوانیزه</t>
  </si>
  <si>
    <t>سیم خاردار2*2.5</t>
  </si>
  <si>
    <t>شبکه جوشی مش فولادی با میلگرد آجدار</t>
  </si>
  <si>
    <t>دستگاه جوش مونتاژ</t>
  </si>
  <si>
    <t>دستگاه جوش شبکه</t>
  </si>
  <si>
    <t>دستگاه شاخه کن مفتول</t>
  </si>
  <si>
    <t>دستگاه کشش مفتول برای نمرات زیر 10 میلیمتر</t>
  </si>
  <si>
    <t>عایق پلی استایرن نسوز سینوسی به ضخامت 4 سانتیمتر با وزن مخصوص 20 کیلوگرم با احتساب 8 درصد افت</t>
  </si>
  <si>
    <t>مفتول گالوانیزه به قطر 3 میلیمتر</t>
  </si>
  <si>
    <t>آلومینیوم کار درجه یک</t>
  </si>
  <si>
    <t>آلومینیوم کار درجه دو</t>
  </si>
  <si>
    <t>ورق گالوانیزه به ضخامت 0.9 میلی متر از نوع st52</t>
  </si>
  <si>
    <t>نصاب ماهر دیوار گچی</t>
  </si>
  <si>
    <t>نصاب نیمه ماهر دیوار گچی</t>
  </si>
  <si>
    <t>شاگرد نصاب دیوار گچی</t>
  </si>
  <si>
    <t>کمک آلومینیوم کار</t>
  </si>
  <si>
    <t>قوطی آلومینیومی یک جداره یا دو جداره</t>
  </si>
  <si>
    <t>میخ پرچ و پیچ آلومینیومی</t>
  </si>
  <si>
    <t>لاستیک درزگیر درب پنجره آلومینیومی</t>
  </si>
  <si>
    <t>حمل پروفیل های آلومینیومی</t>
  </si>
  <si>
    <t>حمل نوار دور شیشه</t>
  </si>
  <si>
    <t>پروفیل آلومینیومی کشویی استی یک جداره یا دو جداره</t>
  </si>
  <si>
    <t>پروفیل آلومینیومی کشویی کرونت</t>
  </si>
  <si>
    <t>ورق نمای آلومینیومی فاساد</t>
  </si>
  <si>
    <t>حمل ورقهای آلومینیومی</t>
  </si>
  <si>
    <t>نبشی و ناودانی آلومینیومی</t>
  </si>
  <si>
    <t>تسمه آلومینیومی</t>
  </si>
  <si>
    <t>ورق آلومینیومی موجدار ذوزنقه ای</t>
  </si>
  <si>
    <t>پیچ بوکسی با واشر فلزی و لاستیکی</t>
  </si>
  <si>
    <t>ورق آلومینیومی ساده</t>
  </si>
  <si>
    <t>ورق آلومینیومی موجدار ذوزنقه ای دو رو رنگ شده</t>
  </si>
  <si>
    <t>درپوش آلومینیومی لوله های بخاری به قطر10 سانتی متر</t>
  </si>
  <si>
    <t>درپوش آلومینیومی لوله های بخاری به قطر15 سانتی متر</t>
  </si>
  <si>
    <t>پروفیل ریزنمره آلومینیومی</t>
  </si>
  <si>
    <t>توری پشه گیر الومینیومی</t>
  </si>
  <si>
    <t>هزینه آنادایز به رنگ آلومینیوم به ضخامت5 میکرون</t>
  </si>
  <si>
    <t>هزينه آنادايز رنگي آلومينيوم به ضخامت5 ميکرون</t>
  </si>
  <si>
    <t>ورق برنز</t>
  </si>
  <si>
    <t>میخ پرچ و پیچ برنز</t>
  </si>
  <si>
    <t>الکترود برنز</t>
  </si>
  <si>
    <t>پروفیل برنزی</t>
  </si>
  <si>
    <t>الکترود مس</t>
  </si>
  <si>
    <t>ورق مس</t>
  </si>
  <si>
    <t>میخ پرچ و پیچ مسی</t>
  </si>
  <si>
    <t>پانل ساندویچی سقفی به ضخامت4 سانتیمتر دور و از ورق آلومینیوم رنگی با فوم پلی بورتان</t>
  </si>
  <si>
    <t>حمل پانل ساندویچی</t>
  </si>
  <si>
    <t>پانل ساندویچی دیواری با ضخامت4 سانتیمتر دور و از ورق آلومینیوم رنگی با فوم پلی بورتان</t>
  </si>
  <si>
    <t>نئوپرین ایرانی</t>
  </si>
  <si>
    <t>پانل ساندویچی دیواری با ضخامت4 میلیمتر ، دورو ورق آلومینیوم 0/5 ، وسط پلی اتیلن</t>
  </si>
  <si>
    <t>چسب سیلیکون</t>
  </si>
  <si>
    <t>گچکار درجه دو</t>
  </si>
  <si>
    <t>خاک رس طبیعی</t>
  </si>
  <si>
    <t>کاه</t>
  </si>
  <si>
    <t>حمل کاه</t>
  </si>
  <si>
    <t>گچ درزگیر با گچ بتن گیبتن</t>
  </si>
  <si>
    <t>بتونیر300 لیتری</t>
  </si>
  <si>
    <t>ملات ماسه سیمان1:4</t>
  </si>
  <si>
    <t>متصدی دستگاه بتن پاش</t>
  </si>
  <si>
    <t>بتن پاش</t>
  </si>
  <si>
    <t>کمک بتن پاش</t>
  </si>
  <si>
    <t>بتن پاش3 تا5 متر مکعب در ساعت</t>
  </si>
  <si>
    <t>دامپر3 تن هيدروليکي با راننده</t>
  </si>
  <si>
    <t>تسریع کننده گیرش بتن بدون کلرور</t>
  </si>
  <si>
    <t>خاک سنگ معمولی</t>
  </si>
  <si>
    <t>سیمان سفید پاکتی</t>
  </si>
  <si>
    <t>سیمان آبی پاکتی</t>
  </si>
  <si>
    <t>سیمان سبز زرد قرمز پاکتی</t>
  </si>
  <si>
    <t>لاجورد</t>
  </si>
  <si>
    <t>نقاش درجه یک ساختمان</t>
  </si>
  <si>
    <t>نقاش درجه دو ساختمان</t>
  </si>
  <si>
    <t>کمک نقاش</t>
  </si>
  <si>
    <t>تینر روغنی</t>
  </si>
  <si>
    <t>نمای رزین ترکیبی روغنی</t>
  </si>
  <si>
    <t>نمای رزینی ترکیبی امولسیونی</t>
  </si>
  <si>
    <t>سنگ موزاییک معمولی</t>
  </si>
  <si>
    <t>شیشه6 میلیمتری ساده</t>
  </si>
  <si>
    <t>حمل شیشه جام</t>
  </si>
  <si>
    <t>دستگاه ساب زن متحرک</t>
  </si>
  <si>
    <t>بطانه مخصوص دیوار گچی</t>
  </si>
  <si>
    <t>نوار کاغذی برای درز دیوار گچی</t>
  </si>
  <si>
    <t>نوار پلاستیکی برای درز دیوار گچی</t>
  </si>
  <si>
    <t>حمل دیوار گچی</t>
  </si>
  <si>
    <t>کارگر ماهر</t>
  </si>
  <si>
    <t>ظرف</t>
  </si>
  <si>
    <t>تشت بزرگ</t>
  </si>
  <si>
    <t>ماله</t>
  </si>
  <si>
    <t>کاردک</t>
  </si>
  <si>
    <t>مواد رزین(رومالین)</t>
  </si>
  <si>
    <t>مواد رزین (رومالین) مرکب به الیاف مصنوعی پروپلین</t>
  </si>
  <si>
    <t>مواد رزین (رومالین) میکادار</t>
  </si>
  <si>
    <t>نجار درو پنجره ساز درجه دو</t>
  </si>
  <si>
    <t>چسب مخصوص چوب</t>
  </si>
  <si>
    <t>تراورس خارجی</t>
  </si>
  <si>
    <t>تخته فیبر به ضخامت3 میلیمتر</t>
  </si>
  <si>
    <t>حمل فيبر نئوپان، سه لايي و M. D. F</t>
  </si>
  <si>
    <t>سه لایی36 میلیمتری ایرانی راش ملچ صنوبر ممرز و سایر گونه ها</t>
  </si>
  <si>
    <t>شبکه عرض70 لانه زنبوری داخل درهای چوبی</t>
  </si>
  <si>
    <t>شبکه عرض80 لانه زنبوری داخل درهای چوبی</t>
  </si>
  <si>
    <t>شبکه عرض90 لانه زنبوری داخل درهای چوبی</t>
  </si>
  <si>
    <t>نئوپان به ضخامت4 میلیمتر</t>
  </si>
  <si>
    <t>ورق MDF</t>
  </si>
  <si>
    <t>نئوپان به ضخامت18 میلیمتر</t>
  </si>
  <si>
    <t>پروفيل به ضخامت 1.5 سانتيمترMDF</t>
  </si>
  <si>
    <t>نئوپان به ضخامت20 میلیمتر</t>
  </si>
  <si>
    <t>خرپاساز درجه1</t>
  </si>
  <si>
    <t>خرپاساز درجه2</t>
  </si>
  <si>
    <t>نجار تزییناتی درجه یک</t>
  </si>
  <si>
    <t>نجار تزییناتی درجه دو</t>
  </si>
  <si>
    <t>لمبه چوبی</t>
  </si>
  <si>
    <t>حمل قطعات پیش ساخته چوبی</t>
  </si>
  <si>
    <t>نصاب درجه یک پارکت</t>
  </si>
  <si>
    <t>نصاب درجه دو پارکت</t>
  </si>
  <si>
    <t>کمک نصاب کفپوشهای کف و دیوار</t>
  </si>
  <si>
    <t>سمباده70*20 پارکت</t>
  </si>
  <si>
    <t>ورق</t>
  </si>
  <si>
    <t>هاردنر لاک پارکت</t>
  </si>
  <si>
    <t>لاک</t>
  </si>
  <si>
    <t>چسب مخصوص پارکت</t>
  </si>
  <si>
    <t>سمباده گرد15 سانتیمتری چوب</t>
  </si>
  <si>
    <t>نوار چسب کاغذی پهن</t>
  </si>
  <si>
    <t>حلقه</t>
  </si>
  <si>
    <t>کاشی کار درجه یک</t>
  </si>
  <si>
    <t>کاشی کار درجه دو</t>
  </si>
  <si>
    <t>کمک کاشي کار</t>
  </si>
  <si>
    <t>حمل کاشی و سرامیک</t>
  </si>
  <si>
    <t>کاشی دیواری درجه1 به مساحت بیش از 9 دسیمترمربع</t>
  </si>
  <si>
    <t>چسب مخصوص کاشی و سرامیک خمیری</t>
  </si>
  <si>
    <t>حمل چسب خمیری</t>
  </si>
  <si>
    <t>دوغاب سيمان سفيد و خاک سنگ 5:1</t>
  </si>
  <si>
    <t>سرامیک گرانیتی مات</t>
  </si>
  <si>
    <t>هزینه ساب زدن و صیقلی کردن سرامیک گرانیتی</t>
  </si>
  <si>
    <t>دوغاب سیمان و خاک سنگ</t>
  </si>
  <si>
    <t>موزاییک سیمانی ساده به ابعاد25*25</t>
  </si>
  <si>
    <t xml:space="preserve">حمل سنگ‌های تخت پلاک و موزاییک </t>
  </si>
  <si>
    <t>موزاییک سیمانی ساده به ابعاد30*30</t>
  </si>
  <si>
    <t>موزاییک ایرانی با سنگ موزاییک معمولی به ابعاد15*15</t>
  </si>
  <si>
    <t>موزاییک ایرانی با سنگ موزاییک معمولی به ابعاد25*25</t>
  </si>
  <si>
    <t>موزاییک ایرانی با سنگ موزاییک معمولی به ابعاد30*30</t>
  </si>
  <si>
    <t>موزاییک ایرانی با سنگ موزاییک معمولی به ابعاد40*40</t>
  </si>
  <si>
    <t>موزاییک فرنگی با خرده سنگ مرمر یا مرمریت تا نمره5 به ابعاد30*30</t>
  </si>
  <si>
    <t>موزاییک فرنگی با خرده سنگ مرمر یا مرمریت تا نمره5 به ابعاد40*40</t>
  </si>
  <si>
    <t>موزاییک فرنگی با خرده سنگ مرمر یا مرمریت تا نمره5 و بالاتر به ابعاد30*30</t>
  </si>
  <si>
    <t>موزاییک فرنگی با لاشه سنگ مرمر یا مرمریت به ابعاد30*30</t>
  </si>
  <si>
    <t>موزاییک ماشینی ایرانی به ابعاد 30*30</t>
  </si>
  <si>
    <t>موزاییک ماشینی فرنگی طرح معمولی به ابعاد 30*30</t>
  </si>
  <si>
    <t>موزاییک ماشینی فرنگی طرح گرانیت به ابعاد 30*30</t>
  </si>
  <si>
    <t>موزاییک ماشینی آجدار ایرانی به ابعاد 30*30</t>
  </si>
  <si>
    <t>موزاییک ماشینی آجدار فرنگی به ابعاد 30*30</t>
  </si>
  <si>
    <t>فرز سنگ بری برقی دستی</t>
  </si>
  <si>
    <t>سنگ برش سنگ برای سنگهای آهکی</t>
  </si>
  <si>
    <t>سنگ پلاک صیقلی تراورتن سفید درجه یک</t>
  </si>
  <si>
    <t>سنگ پلاک صیقلی تراورتن لیمویی آذرشهر درجه یک</t>
  </si>
  <si>
    <t>سنگ پلاک صیقلی تراورتن قرمز آذرشهر درجه یک</t>
  </si>
  <si>
    <t>سنگ لاشه تراورتن برای فرش کف</t>
  </si>
  <si>
    <t>سنگ پلاک صیقلی سیاه لاشتر اصفهان درجه یک</t>
  </si>
  <si>
    <t>سنگ پلاک صیقلی سیاه نجف آباد باغ ابریشم درجه یک</t>
  </si>
  <si>
    <t>سنگ پلاک صیقلی مرمریت گوهره خرم آباد درجه یک</t>
  </si>
  <si>
    <t>سنگ پلاک صیقلی قرمز سنندج درجه یک</t>
  </si>
  <si>
    <t>سنگ پلاک صیقلی مرمریت آباده درجه یک</t>
  </si>
  <si>
    <t>سنگ پلاک صیقلی مرمریت کرم یا صورتی کرمان درجه یک</t>
  </si>
  <si>
    <t>سنگ پلاک صیقلی مرمریت صورتی بجستان درجه یک</t>
  </si>
  <si>
    <t>سنگ پلاک صیقلی مرمریت جوشقان درجه یک</t>
  </si>
  <si>
    <t>سنگ پلاک صیقلی مرمریت سمیرم درجه یک</t>
  </si>
  <si>
    <t>سنگ پلاک صیقلی مرمریت بوژان درجه یک</t>
  </si>
  <si>
    <t>سنگ پلاک صیقلی مرمریت گندمک درجه یک</t>
  </si>
  <si>
    <t>سنگ پلاک مرمریت کاشمر</t>
  </si>
  <si>
    <t>سنگ پلاک صیقلی چینی سفید قروه درجه یک</t>
  </si>
  <si>
    <t>سنگ پلاک صیقلی چینی کریستال قروه درجه یک</t>
  </si>
  <si>
    <t>سنگ پلاک صیقلی چینی سفید نی ریز درجه یک</t>
  </si>
  <si>
    <t>سنگ پلاک صیقلی چینی سفید الیگودرز درجه یک</t>
  </si>
  <si>
    <t>سنگ پلاک صیقلی چینی سفید ازنا درجه یک</t>
  </si>
  <si>
    <t>سنگ پلاک صیقلی چینی ابری لایبید درجه یک</t>
  </si>
  <si>
    <t>سنگ پلاک صیقلی چینی سفید سیرجان درجه یک</t>
  </si>
  <si>
    <t>دوغاب ماسه سیمان1:4</t>
  </si>
  <si>
    <t>سنگ پلاک بادبر از تراورتن قرمز اصفهان و یا تراوتن سفید به ابعاد 15*30</t>
  </si>
  <si>
    <t>سنگ پلاک بادبر از مرمریت جوشقان به ابعاد 30*15</t>
  </si>
  <si>
    <t>سنگ برش برای سنگهای آذرین</t>
  </si>
  <si>
    <t>سنگ  پلاک صیقلی گرانیت شکلاتی ـ خرم دره</t>
  </si>
  <si>
    <t>سنگ پلاک صیقلی گرانیت سبز ـ پیرانشهر</t>
  </si>
  <si>
    <t>سنگ پلاک صیقلی گرانیت سبز ـ بیرجند</t>
  </si>
  <si>
    <t>سنگ پلاک صیقلی گرانیت گل پنبه ای</t>
  </si>
  <si>
    <t>سنگ پلاک صیقلی گرانیت نطنز</t>
  </si>
  <si>
    <t>کمک سنگ کار</t>
  </si>
  <si>
    <t>سنگ  پلاک صیقلی مشکی گرانیت نطنز</t>
  </si>
  <si>
    <t>سنگ گرانیت مشکی توسیرکان</t>
  </si>
  <si>
    <t>سنگ گرانیت یزد</t>
  </si>
  <si>
    <t>سنگ گرانیت کرم نهبندان</t>
  </si>
  <si>
    <t>پین استیل</t>
  </si>
  <si>
    <t>هزینه تیشه ای کردن سنگ پلاک</t>
  </si>
  <si>
    <t>هزینه کلنگی کردن سنگ پلاک</t>
  </si>
  <si>
    <t>ابزارزن سنگ پلاک</t>
  </si>
  <si>
    <t>سنگ ساب دستی فرز برای سنگهای آهکی</t>
  </si>
  <si>
    <t>سنگ ساب دستی فرز - برای سنگهای آذرین</t>
  </si>
  <si>
    <t>سنگ پلاک تراورتن سفید طولی به ضخامت یک سانتیمتر و به ارتفاع10سانتی متر قرنیز</t>
  </si>
  <si>
    <t>سنگ پلاک مرمریت گوهره طولی به ضخامت یک سانتیمتر و به ارتفاع10سانتی متر قرنیز</t>
  </si>
  <si>
    <t>سنگ پلاک چینی لایبید طولی به ضخامت یک سانتیمتر و به ارتفاع10سانتی متر قرنیز</t>
  </si>
  <si>
    <t>قرنیز از سنگ گرانیت کرم نهبندان قطر یک عرض 10 سانتیمتر</t>
  </si>
  <si>
    <t>نصاب درجه یک کفپوشهای پی وی سی</t>
  </si>
  <si>
    <t>نصاب درجه دو کفپوشهای پی وی سی</t>
  </si>
  <si>
    <t>کفپوش پلاستیکی از نوع وینیل به ضخامت1.5 میلیمتر به صورت رول</t>
  </si>
  <si>
    <t>چسب پلیمری با حلال آب</t>
  </si>
  <si>
    <t>سیمان تکس</t>
  </si>
  <si>
    <t>حمل محصولات پوششی کف دیوار و سقف</t>
  </si>
  <si>
    <t>کفپوش پلاستیکی از نوع وینیل به ضخامت 2 میلیمتر به صورت رول</t>
  </si>
  <si>
    <t>کفپوش پلاستیکی از نوع وینیل به ابعاد25*25سانتیمتر به ضخامت1.7 میلیمتر به صورت تایل</t>
  </si>
  <si>
    <t>کفپوش پلاستیکی از نوع وینیل  به ابعاد25*25سانتیمتر به ضخامت2 میلیمتر به صورت تایل</t>
  </si>
  <si>
    <t>کفپوش لاستیکی از نوع وینیل به صورت رول با طرح پولکی و به ضخامت 2میلیمتر</t>
  </si>
  <si>
    <t>کفپوش پلاستیکی از نوع وینیل به صورت رول با طرح پولکی و به ضخامت 2.5 میلیمتر</t>
  </si>
  <si>
    <t>کفپوش لاستیکی از نوع وینیل به صورت رول با طرح پولکی و به ضخامت 3میلیمتر</t>
  </si>
  <si>
    <t>کفپوش پلاستیکی از نوع وینیل به صورت  تایلبه ابعاد مختلف با طرح پولکی و به ضخامت 2میلیمتر</t>
  </si>
  <si>
    <t>کفپوش پلاستیکی از نوع وینیل به صورت  تایلبه ابعاد مختلف با طرح پولکی و به ضخامت 3میلیمتر</t>
  </si>
  <si>
    <t>کفپوش لاستیکی آجدار به ضخامت2.5 میلیمتر به صورت رول</t>
  </si>
  <si>
    <t>کفپوش لاستیکی آجدار به ضخامت3 میلیمتر به صورت رول</t>
  </si>
  <si>
    <t>کفپوش لاستیکی آجدار به ضخامت4 میلیمتر به صورت رول</t>
  </si>
  <si>
    <t>لبه دیوار پوش پلاستیکی از نوع پی وی سی</t>
  </si>
  <si>
    <t>حمل نبشی و لبه پلاستیکی</t>
  </si>
  <si>
    <t>نبشی دیوار پوش پلاستیکی از نوع پی وی سی</t>
  </si>
  <si>
    <t>قرنیز پلاستیکی</t>
  </si>
  <si>
    <t>ورق موجدار پی وی سی به ضخامت حدود2 میلیمتر</t>
  </si>
  <si>
    <t>ورق بدون موج پلی استایرن اکریلیک به ضخامت حدود3 میلیمتر</t>
  </si>
  <si>
    <t>ورق بدون موج آکریلیک به ضخامت حدود 3 میلیمتر</t>
  </si>
  <si>
    <t>نایلون فیلم پلی اتیلن برای زیر و اطراف بتن</t>
  </si>
  <si>
    <t>ورق فایبر گلاس موج دار به ضخامت 0.9میلیمتر</t>
  </si>
  <si>
    <t>ورق فایبر گلاس ساده به ضخامت1 تا 1.5 میلیمتر</t>
  </si>
  <si>
    <t>ورق فایبر گلاس موج دار به ضخامت1 تا1.5 میلیمتر</t>
  </si>
  <si>
    <t>هویه جوشکاری</t>
  </si>
  <si>
    <t>نوار آب بند از نوع پی وی سی به عرض 15 سانتیمتر</t>
  </si>
  <si>
    <t>حمل نوار آب بند</t>
  </si>
  <si>
    <t>نوار آب بند از نوع پی وی سی به عرض 20 سانتیمتر</t>
  </si>
  <si>
    <t>نوار آب بند از نوع لاستیک به عرض 15 سانتیمتر</t>
  </si>
  <si>
    <t>نوار آب بند از نوع لاستیک به عرض 20 سانتیمتر</t>
  </si>
  <si>
    <t>لوله پی وی سی سخت با فشار کار 16 بار به قطر خارجی 20 میلیمتر</t>
  </si>
  <si>
    <t>پله فولادی با روکش پلی پروپیلن</t>
  </si>
  <si>
    <t>لاتکس مایع</t>
  </si>
  <si>
    <t>نصاب در و پنجره upvcدرجه یک</t>
  </si>
  <si>
    <t>نصاب در و پنجره upvcدرجه دو</t>
  </si>
  <si>
    <t>شاگرد نصاب در و پنجره  upvc</t>
  </si>
  <si>
    <t>برای دور پنجره EPDM لاستیک</t>
  </si>
  <si>
    <t>پروفیل UPVC</t>
  </si>
  <si>
    <t>حمل در و پنجره UPVC</t>
  </si>
  <si>
    <t>ژئو گرید تک سویه 120LTDS ساله، نه &gt; PH &lt; چهار، مقاومت نهایی بیست کیلو نیوتن بر متر</t>
  </si>
  <si>
    <t>ژئو گرید دو سویه 120LTDS ساله، مقاومت نهایی پنج کیلو نیوتن بر متر.</t>
  </si>
  <si>
    <t>ژئو گرید تک سویه 120LTDS ساله در محیط نه&gt; PH &lt; چهار، مقاومت نهایی سی کیلو نیوتن بر متر.</t>
  </si>
  <si>
    <t>ژئو گرید تک سویه دارای مقاومت نهایی 120LTDS ساله به میزان بیست کیلو نیوتن بر متر.</t>
  </si>
  <si>
    <t>ژئو گرید دارای روکش قیری مقاومت مجاز کششی 40 کیلو نیوتن بر متر طول به همراه ژئو تکستایل نبافته سبک قیراندود</t>
  </si>
  <si>
    <t>ژئو ممبراین از جنس پلی اتیلن سنگین به ضخامت یک میلی‌متر</t>
  </si>
  <si>
    <t>ژئو تکستایل بافته، با مقاومت کششی مجاز 100 کیلو نیوتن و کرنش حداکثر 12%</t>
  </si>
  <si>
    <t>ژئو تکستایل بافته، با مقاومت کششی مجاز 200 کیلو نیوتن و کرنش حداکثر 12%</t>
  </si>
  <si>
    <t>شیشه بر درجه یک</t>
  </si>
  <si>
    <t>شیشه بر درجه دو</t>
  </si>
  <si>
    <t>کمک شیشه بر</t>
  </si>
  <si>
    <t>شیشه5 میلیمتری ساده</t>
  </si>
  <si>
    <t>شیشه8 میلیمتری ساده</t>
  </si>
  <si>
    <t>شیشه10 میلیمتری ساده</t>
  </si>
  <si>
    <t>شیشه4 میلیمتری مشجر</t>
  </si>
  <si>
    <t>شیشه6 میلیمتری مشجر</t>
  </si>
  <si>
    <t>شیشه10 میلیمتری مشجر</t>
  </si>
  <si>
    <t>انواع نوار لاستیکی دور شیشه</t>
  </si>
  <si>
    <t>شیشه نشکن سکوریت4 میلیمتری ساده</t>
  </si>
  <si>
    <t>شیشه نشکن سکوریت5 میلیمتری ساده</t>
  </si>
  <si>
    <t>شیشه نشکن سکوریت6 میلیمتری ساده</t>
  </si>
  <si>
    <t>شیشه نشکن سکوریت8 میلیمتری ساده</t>
  </si>
  <si>
    <t>شیشه نشکن سکوریت10 میلیمتری ساده</t>
  </si>
  <si>
    <t>در شیشه ای نشکن سکوریت به ضخامت10 میلیمتر</t>
  </si>
  <si>
    <t>شیشه بازتابنده رنگی به ضخامت4 میلیمتر</t>
  </si>
  <si>
    <t>شیشه بازتابنده رنگی به ضخامت 6 میلیمتر</t>
  </si>
  <si>
    <t>ملات سیمان سفید و پودر سنگ با آب کم</t>
  </si>
  <si>
    <t>آجر شیشه ای به ابعاد15*15 و2.5 سانتیمتر ضخامت</t>
  </si>
  <si>
    <t>حمل آجر شیشه ای</t>
  </si>
  <si>
    <t>آجر شیشه ای به ابعاد20 *20 و2.5 سانتیمتر ضخامت</t>
  </si>
  <si>
    <t>بلوک شیشه ای تو خالی به ضخامت 8 سانتی متر و ابعاد 20*20</t>
  </si>
  <si>
    <t>چسب مخصوص بتن</t>
  </si>
  <si>
    <t xml:space="preserve">استادکار زنگ زدايي </t>
  </si>
  <si>
    <t>تکنسین سندبلاست</t>
  </si>
  <si>
    <t xml:space="preserve">کارگرسندبلاست </t>
  </si>
  <si>
    <t>نازل سندبلاست شیشه</t>
  </si>
  <si>
    <t>ماسه سند بلاست ریز دانه</t>
  </si>
  <si>
    <t>شیشه4 میلیمتری ساده</t>
  </si>
  <si>
    <t>شیشه 4 میلیمتری ساده رنگی</t>
  </si>
  <si>
    <t>شیشه 5 میلیمتری ساده رنگی</t>
  </si>
  <si>
    <t>شیشه 6 میلیمتری ساده رنگی</t>
  </si>
  <si>
    <t>شیشه 8 میلیمتری ساده رنگی</t>
  </si>
  <si>
    <t>شیشه 10 میلیمتری ساده رنگی</t>
  </si>
  <si>
    <t>شیشه نشکن سکوریت6 میلیمتری رنگی</t>
  </si>
  <si>
    <t>شیشه نشکن سکوریت8 میلیمتری رنگی</t>
  </si>
  <si>
    <t>شیشه نشکن سکوریت10 میلیمتری رنگی</t>
  </si>
  <si>
    <t>شیشه نشکن سکوریت 4 میلیمتری رنگی</t>
  </si>
  <si>
    <t>شیشه نشکن سکوریت 5 میلیمتری رنگی</t>
  </si>
  <si>
    <t>بطانه شیشه</t>
  </si>
  <si>
    <t>چسب سه جزئی بریا روی هم چسبیدن شیشه ها ( لامینت کردن )</t>
  </si>
  <si>
    <t>سمباده زبر 15 *250</t>
  </si>
  <si>
    <t>کمپرسور با ظرفيت حدود11 متر در دقيقه (390 سي اف ام) با شيلنگ مربوط</t>
  </si>
  <si>
    <t>نازل سند بلاست</t>
  </si>
  <si>
    <t>ماسه سند بلاست</t>
  </si>
  <si>
    <t>ساچمه شات بلاست</t>
  </si>
  <si>
    <t>ضد زنگ معمولی</t>
  </si>
  <si>
    <t>ضد زنگ برای رنگ اپوکسی</t>
  </si>
  <si>
    <t>رنگ اپوکسی</t>
  </si>
  <si>
    <t>تینر برای ضد زنگ اپوکسی</t>
  </si>
  <si>
    <t>هاردنر اپوکسی</t>
  </si>
  <si>
    <t>رنگ روغنی</t>
  </si>
  <si>
    <t>رنگ اکلیل آلومینیومی</t>
  </si>
  <si>
    <t>سمباده نرم 15 *250</t>
  </si>
  <si>
    <t>تینر رنگ اپوکسی</t>
  </si>
  <si>
    <t>رنگ زینک ریچ</t>
  </si>
  <si>
    <t>هاردنر رنگ زینک ریچ</t>
  </si>
  <si>
    <t>رنگ الکیدی</t>
  </si>
  <si>
    <t>روغن الیف</t>
  </si>
  <si>
    <t>پلیستر کار درجه یک</t>
  </si>
  <si>
    <t>پلیستر کار درجه دو</t>
  </si>
  <si>
    <t>پوست ایرانی100 و80</t>
  </si>
  <si>
    <t>پوست خارجي180</t>
  </si>
  <si>
    <t>پوست خارجی220</t>
  </si>
  <si>
    <t>پوست خارجي240 يا280</t>
  </si>
  <si>
    <t>پوست خارجی360 یا400</t>
  </si>
  <si>
    <t>پوست بره</t>
  </si>
  <si>
    <t>رنگ پلی استر</t>
  </si>
  <si>
    <t>بطانه ماهوگانی</t>
  </si>
  <si>
    <t>خمیر پلی استر</t>
  </si>
  <si>
    <t>پلیش قرمز</t>
  </si>
  <si>
    <t>پلیش سفید</t>
  </si>
  <si>
    <t>شیر پلیش</t>
  </si>
  <si>
    <t>رنگ کار درجه یک</t>
  </si>
  <si>
    <t>رنگ کار درجه دو</t>
  </si>
  <si>
    <t>الکل صنعتی</t>
  </si>
  <si>
    <t>پارافین</t>
  </si>
  <si>
    <t>تینر فوری</t>
  </si>
  <si>
    <t>سیلر</t>
  </si>
  <si>
    <t>کیلر</t>
  </si>
  <si>
    <t>رنگ پلاستیک</t>
  </si>
  <si>
    <t>رنگ نیمه پلاستیک</t>
  </si>
  <si>
    <t>مل</t>
  </si>
  <si>
    <t>سریشم</t>
  </si>
  <si>
    <t>راننده ماشین خط کشی آسفالت</t>
  </si>
  <si>
    <t>نقاش خط کشی</t>
  </si>
  <si>
    <t>مکانیسین خط کشی</t>
  </si>
  <si>
    <t>کارگر پیاده کننده مسیر خط کشی</t>
  </si>
  <si>
    <t>ماشین خط کشی آسفالت اچ26</t>
  </si>
  <si>
    <t>رنگ ترافیک سرد</t>
  </si>
  <si>
    <t>تینر مخصوص رنگ ترافیک</t>
  </si>
  <si>
    <t>رنگ دو جزئی با رزین اپوکسی</t>
  </si>
  <si>
    <t>رنگ بتن امولسیونی (نمای بتن)</t>
  </si>
  <si>
    <t>رنگ بارزین اکریلیک با حلال آب</t>
  </si>
  <si>
    <t>پرایمر سازگار با رزین اکریلیک</t>
  </si>
  <si>
    <t>مصالح زیراساس تهیه شده ازمصالح رودخانه ای  بادانه بندی صفر تا 25  میلیمتر</t>
  </si>
  <si>
    <t>مصالح اساس با شکستگی50 درصد تهیه شده از مصالح رودخانه ای با دانه بندی صفر تا50 میلیمتر</t>
  </si>
  <si>
    <t>مصالح اساس با شکستگی 50 درصد تهیه شده ازمصالح رودخانه ای بادانه بندی صفرتا 37.5 میلیمتر</t>
  </si>
  <si>
    <t>مصالح اساس با شکستگی50 درصد تهیه شده از مصالح رودخانه ای بادانه بندی صفر تا25 میلیمتر</t>
  </si>
  <si>
    <t>متصدی برق کارخانه آسفالت و سنگ شکن</t>
  </si>
  <si>
    <t>متصدی سرند و سنگ شکن</t>
  </si>
  <si>
    <t>کمک اپراتور ماشین آلات</t>
  </si>
  <si>
    <t>فیدر مکانیکی100 تا150 تن در ساعت</t>
  </si>
  <si>
    <t>نوار نقاله به عرض75 تا80 سانتیمتر</t>
  </si>
  <si>
    <t>سرند یک طبقه 1.5 * 4.5 متر</t>
  </si>
  <si>
    <t>سنگ شکن چکشی (کوبیت) تا 50 تن در ساعت</t>
  </si>
  <si>
    <t>مولد برق به قدرت 400 کيلو وات</t>
  </si>
  <si>
    <t>نقشه بردار با سابقه بیش از 10 سال</t>
  </si>
  <si>
    <t xml:space="preserve">تانکر آب پاش به ظرفيت حدود 20000 ليتر باراننده </t>
  </si>
  <si>
    <t xml:space="preserve">مخلوط شن وماسه رودخانه ای  تونان </t>
  </si>
  <si>
    <t>کارگر آسفالت</t>
  </si>
  <si>
    <t xml:space="preserve">قیرگرم کن </t>
  </si>
  <si>
    <t xml:space="preserve">قیرپاش حدود5000 لیتری باخودرو وراننده </t>
  </si>
  <si>
    <t>قیرام سی 2</t>
  </si>
  <si>
    <t>حمل قیر به وسیله تانکر</t>
  </si>
  <si>
    <t>ماله کش آسفالت</t>
  </si>
  <si>
    <t>ماشین آسفالت پخش کنی فینیشر لاستیکی با راننده</t>
  </si>
  <si>
    <t xml:space="preserve">غلطک استاتیک چرخ اهنی حدود 10 تا12 تن باراننده </t>
  </si>
  <si>
    <t xml:space="preserve">غلطک چرخ لاستکي آسفالت حدود 16 تا20 تن باراننده </t>
  </si>
  <si>
    <t>آسفالت قشر اساس (بلاک بیس) با سنگ شکسته از مصالح رودخانه ای با دانه بندی صفر تا  37/5  میلیمتر</t>
  </si>
  <si>
    <t>حمل آسفالت</t>
  </si>
  <si>
    <t>آسفالت قشر اساس بلاک بیس با سنگ شکسته از مصالح رودخانه ای بادانه بندی صفرتا25 میلیمتر</t>
  </si>
  <si>
    <t>آسفالت قشر آستر (بیندر) با سنگ  شکسته از مصالح رودخانه ای با دانه بندی صفر تا 25 میلیمتر</t>
  </si>
  <si>
    <t>آسفالت قشراستر بیندر با سنگ شکسته از مصالح رودخانه ای بادانه بندی صفر تا19 میلیمتر</t>
  </si>
  <si>
    <t>آسفالت قشر رویه (توپکا) با سنگ شکسته از مصالح رودخانه ای با دانه بندی صفر تا 19 میلیمتر</t>
  </si>
  <si>
    <t>آسفالت قشررویه توپکا با سنگ شکسته از مصالح رودخانه ای با دانه بندی صفر تا12.5 میلیمتر</t>
  </si>
  <si>
    <t>قیر70 - 60</t>
  </si>
  <si>
    <t>آسفالت نرم پشت بامی (ماسه آسفالت)</t>
  </si>
  <si>
    <t>حمل مازاد آهن‌آلات و سيمان پاکتي براي مسافت 300 کيلومتر</t>
  </si>
  <si>
    <t>حمل مازاد مصالح سنگی برای مسافت300 کیلومتر</t>
  </si>
  <si>
    <t>حمل مازاد قیر فله برای مسافت300 کیلومتر</t>
  </si>
  <si>
    <t>سنگ لاشه قواره شده موزاییکی</t>
  </si>
  <si>
    <t>سنگ لاشه قواره شده موزاییکی درز شده</t>
  </si>
  <si>
    <t>سنگ پلاک صیقلی تراورتن گردویی آذرشهر درجه یک</t>
  </si>
  <si>
    <t>سنگ پلاک صیقلی چینی سفید کرمان درجه یک</t>
  </si>
  <si>
    <t>سیمان پرتلند نوع یک (سیمان معمولی)  پاکتی</t>
  </si>
  <si>
    <t>سیمان پرتلند نوع دو (متوسط پاکتی)</t>
  </si>
  <si>
    <t>سیمان پرتلند نوع پنج (ضدسولفات) پاکتی</t>
  </si>
  <si>
    <t>سیمان پرتلند نوع یک (سیمان معمولی) فله</t>
  </si>
  <si>
    <t>سیمان پرتلند نوع دو (متوسط فله)</t>
  </si>
  <si>
    <t>سیمان پرتلند نوع پنج (ضدسولفات) فله</t>
  </si>
  <si>
    <t>حمل سیمان فله</t>
  </si>
  <si>
    <t>گچ فله</t>
  </si>
  <si>
    <t>آجرماشینی سوراخدار سفید3 سانتی فله</t>
  </si>
  <si>
    <t>آجرماشینی سوراخدار سفید4 سانتی فله</t>
  </si>
  <si>
    <t>حمل بلوک سفالی دیواری</t>
  </si>
  <si>
    <t>بلوک سیمانی سقفی به ابعاد 40*20*160</t>
  </si>
  <si>
    <t>بلوک سیمانی سقفی به ابعاد 40*20*20</t>
  </si>
  <si>
    <t>بلوک سیمانی سقفی به ابعاد 40*20*250</t>
  </si>
  <si>
    <t>بلوک سیمانی سقفی به ابعاد50*20*20</t>
  </si>
  <si>
    <t>بلوک سیمانی سقفی به ابعاد50*25*20</t>
  </si>
  <si>
    <t>حمل بلوک سیمانی سقفی</t>
  </si>
  <si>
    <t>در و پنجره آلومینیومی</t>
  </si>
  <si>
    <t>کاشی دیواری درجه 1 به ابعاد 15*15</t>
  </si>
  <si>
    <t>کاشی دیواری درجه 1 به ابعاد 20*10</t>
  </si>
  <si>
    <t>کاشی دیواری درجه 1 به ابعاد 20*15</t>
  </si>
  <si>
    <t>کاشی دیواری درجه 1 به ابعاد 20*20</t>
  </si>
  <si>
    <t>کاشی کف سرامیک درجه یک به ابعاد10*10</t>
  </si>
  <si>
    <t>کاشی کف سرامیک درجه یک به ابعاد20*10</t>
  </si>
  <si>
    <t>کاشی کف سرامیک درجه یک به ابعاد20*20</t>
  </si>
  <si>
    <t>کاشی کف سرامیک درجه یک به ابعاد33 *33</t>
  </si>
  <si>
    <t>کاشی کف سرامیک درجه یک به ابعاد40*40</t>
  </si>
  <si>
    <t>در چوبی</t>
  </si>
  <si>
    <t>چهارچوب چوبی</t>
  </si>
  <si>
    <t>کفپوش پلاستیکی از نوع وینیل  به ابعاد50*50سانتیمتر به ضخامت 7.1میلیمتر به صورت تایل</t>
  </si>
  <si>
    <t>گونی چتایی 10*40</t>
  </si>
  <si>
    <t>شماره</t>
  </si>
  <si>
    <t>شماره رديف فهرست بها:</t>
  </si>
  <si>
    <t>رديف</t>
  </si>
  <si>
    <t>واحد</t>
  </si>
  <si>
    <t>مقدار</t>
  </si>
  <si>
    <t>بهاي واحد</t>
  </si>
  <si>
    <t>ضريب</t>
  </si>
  <si>
    <t>بهاي کل</t>
  </si>
  <si>
    <t>Item</t>
  </si>
  <si>
    <t>نیروی انسانی</t>
  </si>
  <si>
    <t>ضریب من</t>
  </si>
  <si>
    <t>ماشین آلات و ابزار</t>
  </si>
  <si>
    <t>مصالح</t>
  </si>
  <si>
    <t>حمل</t>
  </si>
  <si>
    <t>ف</t>
  </si>
  <si>
    <t>اصله</t>
  </si>
  <si>
    <t xml:space="preserve">شـرح کـار: </t>
  </si>
  <si>
    <t>جـدول 5. تجـزيـه بهـاي اقـلام کار</t>
  </si>
  <si>
    <t>شــرح</t>
  </si>
  <si>
    <t>نوار PVC  به عرض 20 میلیمتر برای لبه MDF</t>
  </si>
  <si>
    <t xml:space="preserve"> شماره</t>
  </si>
  <si>
    <t xml:space="preserve"> بهاي واحد</t>
  </si>
  <si>
    <t>مترطول</t>
  </si>
  <si>
    <t>لنگه</t>
  </si>
  <si>
    <t>دسیمتر مکعب</t>
  </si>
  <si>
    <t>متصدی ایستگاههای بتن ساز (بچینگ پلانت)</t>
  </si>
  <si>
    <t xml:space="preserve">متصدی پمپ بتن </t>
  </si>
  <si>
    <t>کارگر فنی نیمه ماهر</t>
  </si>
  <si>
    <t>کارشناس فنی ساخت بتن</t>
  </si>
  <si>
    <t>ایستگاه بتن ساز (بچینگ پلانت)  35 تا 40 متر مکعب در ساعت</t>
  </si>
  <si>
    <t xml:space="preserve">مخزن متحرک بتن تراک میکسر 7  مترمکعبی باراننده </t>
  </si>
  <si>
    <t xml:space="preserve">پمپ انتقال بتن 35 تا 45 مترمکعب در ساعت </t>
  </si>
  <si>
    <t xml:space="preserve">دستگاه برش اتوماتیک </t>
  </si>
  <si>
    <t>دستگاه برقی برش میلگرد</t>
  </si>
  <si>
    <t>سنگ برش سنگ</t>
  </si>
  <si>
    <t>سنگ تراورتن سفید، به ضخامت 6 سانتیمتر</t>
  </si>
  <si>
    <t>سنگ لاشتر خاکستری (سیاه)، به ضخامت 6 سانتیمتر</t>
  </si>
  <si>
    <t xml:space="preserve">سنگ چینی لایبید، به ضخامت 6 سانتیمتر </t>
  </si>
  <si>
    <t xml:space="preserve">سنگ تراورتن سفید، مکعبی (کیوبیک) به ابعاد 10×10×10 سانتیمتر </t>
  </si>
  <si>
    <t xml:space="preserve">سنگ گرانیت شکلاتی خرم‌دره، مکعبی (کیوبیک) به ابعاد 10×10×10 سانتیمتر </t>
  </si>
  <si>
    <t xml:space="preserve">سنگ گرانیت کرم نهبندان، مکعبی (کیوبیک) به ابعاد 10×10×10 سانتیمتر </t>
  </si>
  <si>
    <t xml:space="preserve">سنگ گرانیت یزد، مکعبی (کیوبیک) به ابعاد 10×10×10 سانتیمتر </t>
  </si>
  <si>
    <t>فوق روان‌کننده پلی کربوکسیلات</t>
  </si>
  <si>
    <t>ملات ماسه سیمان3-1</t>
  </si>
  <si>
    <t>کفپوش بتنی پیش‌ساخته پرسی</t>
  </si>
  <si>
    <t>کفپوش بتنی پیش‌ساخته ویبره‌ای</t>
  </si>
  <si>
    <t>کفپوش بتنی پیش‌ساخته ویبره‌ای کارخانه‌ای (واش بتن)</t>
  </si>
  <si>
    <t>عایق رطوبتی پیش ساخته درجه 1 فویل دار به  ضخامت 4 میلیمتر</t>
  </si>
  <si>
    <t xml:space="preserve">پودرمخصوص جوشکاری مسی         تنه جوش </t>
  </si>
  <si>
    <t>مفتول مخصوص جوشکاری آلومینیوم</t>
  </si>
  <si>
    <t>میلگرد آجدار AIV نمره 14 تا 18</t>
  </si>
  <si>
    <t>پروفیل فولادی گالوانیزه از نوع F47</t>
  </si>
  <si>
    <t>پروفیل فولادی گالوانیزه از نوع L25</t>
  </si>
  <si>
    <t>پروفیل فولادی گالوانیزه از نوع U36</t>
  </si>
  <si>
    <t>پروفیل فولادی گالوانیزه از نوع C70</t>
  </si>
  <si>
    <t>پروفیل فولادی گالوانیزه از نوع U70</t>
  </si>
  <si>
    <t>اتصال سقفی پروفیل به پروفیل HT90</t>
  </si>
  <si>
    <t>اتصال مستقیم CT205</t>
  </si>
  <si>
    <t>بست اتصال کامل F47</t>
  </si>
  <si>
    <t>بست اتصال طولی F47</t>
  </si>
  <si>
    <t>پروفیل فولادی گالوانیزه از نوع T3600 و T600</t>
  </si>
  <si>
    <t>پروفیل فولادی گالوانیزه از نوع T1200</t>
  </si>
  <si>
    <t>پروفیل فولادی گالوانیزه از نوع L24</t>
  </si>
  <si>
    <t>بست اتصال دوبل فلزی</t>
  </si>
  <si>
    <t>نوار عایق پشت چسب‌دار 50×4</t>
  </si>
  <si>
    <t>رنگ دوجزیی با رزین اکریلیک</t>
  </si>
  <si>
    <t>رنگ پودری الکترواستاتیک با بنیان پلی‌استر نانو ساختار ضدخوردگی</t>
  </si>
  <si>
    <t>رنگ پودری الکترواستاتیک با بنیان پلی‌استر نانو ساختار خود تمیزشونده</t>
  </si>
  <si>
    <t>میخ مهاری فولادی 35×6 میلی‌متر</t>
  </si>
  <si>
    <t>میخ و رولپلاک 60×6 میلی‌متر</t>
  </si>
  <si>
    <t>دستگاه -  ساعت</t>
  </si>
  <si>
    <t>واحـد</t>
  </si>
  <si>
    <t>شماره ردیـف مـوردنظـر را  وارد نمائیـد:</t>
  </si>
  <si>
    <t>میلگرد آجدار AIV  نمره 20 به بالا</t>
  </si>
  <si>
    <t>لیف تراک با ظرفیت حدود 2 تن با راننده</t>
  </si>
  <si>
    <t>کمپرسور دستگاه گچ پاش</t>
  </si>
  <si>
    <t>تراز بنایی</t>
  </si>
  <si>
    <t>شمشه</t>
  </si>
  <si>
    <t>گچ پاششی پلیمری (جت گیپس)</t>
  </si>
  <si>
    <t>صفحات روکش دار گچی به ضخامت 12/5 میلیمتر</t>
  </si>
  <si>
    <t>صفحات روکش دار گچی به ضخامت 12/5 میلیمتر مقاوم در برابر رطوبت</t>
  </si>
  <si>
    <t>صفحات روکش دار گچی به ضخامت 12/5 میلیمتر مقاوم در برابر آتش</t>
  </si>
  <si>
    <t>صفحات روکش دار گچی به ضخامت 12/5 میلیمتر مقاوم در برابر آتش و رطوبت</t>
  </si>
  <si>
    <t>تایل های گچی سقفی مشبک رنگ شده</t>
  </si>
  <si>
    <t>تایل های گچی سقفی مشبک با روکش پی وی سی</t>
  </si>
  <si>
    <t>تایل های گچی سقفی مشبک با روکش پی وی سی پانچ شده آکوستیک</t>
  </si>
  <si>
    <t>صفحات معدنی آکوستیک به ضخامت 12 تا 14 میلیمتر</t>
  </si>
  <si>
    <t>صفحات معدنی آکوستیک به ضخامت 14 تا 16 میلیمتر</t>
  </si>
  <si>
    <t>صفحات معدنی آکوستیک به ضخامت 12 تا 14 میلیمتر و مقاوم در برابر رطوبت</t>
  </si>
  <si>
    <t>صفحات معدنی آکوستیک به ضخامت 12 تا 14 میلیمتر و ضدباکتری</t>
  </si>
  <si>
    <t>کاشی کف سرامیک درجه یک به مساحت 9 تا 16 دسیمترمربع</t>
  </si>
  <si>
    <t>کاشی کف سرامیک درجه یک به مساحت 16 تا 25 دسیمترمربع</t>
  </si>
  <si>
    <t>کاشی کف سرامیک درجه یک به مساحت 25 تا 36 دسیمترمربع</t>
  </si>
  <si>
    <t>کاشی کف سرامیک درجه یک به مساحت 36 تا 49 دسیمترمربع</t>
  </si>
  <si>
    <t>کفپوش پی وی سی زیر فوم‌دار به ضخامت 4 تا 5میلیمتر</t>
  </si>
  <si>
    <t>تایل‌های پی وی سی سقفی</t>
  </si>
  <si>
    <t>دیوارپوش‌های پی وی سی</t>
  </si>
  <si>
    <t>بیتو پلاستیک</t>
  </si>
  <si>
    <t>چمن مصنوعی فوتبال به ارتفاع 50میلیمتر تک رشته</t>
  </si>
  <si>
    <t>چسب مخصوص پی وی سی</t>
  </si>
  <si>
    <t>دستگاه تولید بلوک پلی استایرن</t>
  </si>
  <si>
    <t>دستگاه اکسپند پلی استایرن</t>
  </si>
  <si>
    <t>دستگاه برش بلوک پلی استایرن</t>
  </si>
  <si>
    <t>دستگاه سوراخ کن پلی استایرن</t>
  </si>
  <si>
    <t>عایق پلی‌استایرن نسوز به ضخامت 10سانتیمتر با وزن مخصوص 30کیلوگرم</t>
  </si>
  <si>
    <t>اسپیسر 3.5</t>
  </si>
  <si>
    <t>دستگاه پانچ ورق گالوانیزه</t>
  </si>
  <si>
    <t>بتونیر 250 لیتری</t>
  </si>
  <si>
    <t>جدول بتنی پیش‌ساخته ماشینی و پرسی</t>
  </si>
  <si>
    <t>حمل کفپوش بتنی</t>
  </si>
  <si>
    <t>سیمان پرتلند نوع یک (سیمان معمولی) پاکتی</t>
  </si>
  <si>
    <t>چمن مصنوعی فوتبال به ارتفاع 50میلیمتر چند رشته</t>
  </si>
  <si>
    <r>
      <t xml:space="preserve"> واحد اندازه</t>
    </r>
    <r>
      <rPr>
        <sz val="8"/>
        <color rgb="FF001F5C"/>
        <rFont val="B Traffic"/>
        <charset val="178"/>
      </rPr>
      <t xml:space="preserve"> </t>
    </r>
    <r>
      <rPr>
        <b/>
        <sz val="12"/>
        <color rgb="FF001F5C"/>
        <rFont val="B Traffic"/>
        <charset val="178"/>
      </rPr>
      <t xml:space="preserve">گیری </t>
    </r>
  </si>
  <si>
    <t>کندن و یا بریدن و در صورت لزوم ریشه کن کردن درخت از هر نوع، در صورتی که محیط تنه درخت در سطح زمین تا 15 سانتی متر باشد، به ازای هر 5 سانتی متر محیط تنه (کسر 5 سانتی متر به تناسب محاسبه می شود) و حمل آن به خارج محل عملیات.</t>
  </si>
  <si>
    <t>کندن آسفالت پشت بام به  هر ضخامت تا 3 سانتی متر.</t>
  </si>
  <si>
    <t>اضافه بها نسبت به ردیف 010901، به ازای هر سانتی متر اضافه ضخامت نسبت به مازاد 3 سانتی متر (کسر سانتی متر به تناسب محاسبه می شود).</t>
  </si>
  <si>
    <t>کندن آسفالت جاده ها و خیابان ها برای لکه گیری به ضخامت تا 5 سانتی متر به ازای سطح کنده شده.</t>
  </si>
  <si>
    <t>اضافه بها نسبت به ردیف 010903، به ازای هر سانتی متر اضافه ضخامت نسبت به مازاد 5 سانتی متر (کسر سانتی متر به تناسب محاسبه می شود).</t>
  </si>
  <si>
    <t>شیار انداختن و کندن آسفالت به عرض تا 8 سانتی متر و عمق تا 10 سانتی متر برای اجرای کارهای تاسیساتی با ماشین شیار زن.</t>
  </si>
  <si>
    <t>اضافه بها نسبت به ردیف 010905، به  ازای هر سانتی متر اضافه عمق مازاد بر 10 سانتی متر (کسر سانتی متر به تناسب محاسبه می شود).</t>
  </si>
  <si>
    <t>برش آسفالت با کاتر به عمق تا 7 سانتیمتر (اندازه گیری برحسب طول هر خط برش).</t>
  </si>
  <si>
    <t>اضافه بها نسبت به ردیف 010907، به  ازای هر سانتی متر اضافه عمق مازاد بر 7 سانتی متر، اندازه گیری برحسب طول هر خط برش (کسر سانتی متر  به تناسب محاسبه می شود).</t>
  </si>
  <si>
    <t>تخریب کلی هر نوع آسفالت و اساس قیری به ضخامت تا 5 سانتی متر.</t>
  </si>
  <si>
    <t>اضافه بها نسبت به  ردیف 010909، به  ازای هر سانتی متر اضافه ضخامت مازاد بر 5 سانتی متر (کسر سانتی متر به تناسب محاسبه می شود).</t>
  </si>
  <si>
    <t>تراشیدن هر نوع آسفالت و اساس قیری با ماشین مخصوص آسفالت  تراش، به ضخامت تا 5 سانتی متر.</t>
  </si>
  <si>
    <t>اضافه بها به ردیف 010911 به ازای هر سانتی متر اضافه ضخامت مازاد بر 5 سانتی متر (کسر سانتی متر به تناسب محاسبه می شود).</t>
  </si>
  <si>
    <t>تخریب آسفالت بین دو خط برش (با فاصله حداکثر 1/5متر) با وسایل مکانیکی مانند کمپرسور یا بیل مکانیکی، به ضخامت تا 7 سانتیمتر و برداشتن آن.</t>
  </si>
  <si>
    <t>اضافه بها به ردیف 010913 به ازای هر سانتی متر اضافه ضخامت مازاد بر 7 سانتی متر (کسر سانتی متر به تناسب محاسبه می شود).</t>
  </si>
  <si>
    <t>اضافه بها به ردیف 010911 در صورتی که از ماشین مخصوص آسفالت تراش برای لکه گیری غیر پیوسته و پراکنده استفاده شود.</t>
  </si>
  <si>
    <t>لجن برداری، حمل با چرخ دستی یا وسایل مشابه آن، تا فاصله 50 متری و تخلیه آن ها.</t>
  </si>
  <si>
    <t>اضافه بها، به ردیف  های 020102 تا 020104، هرگاه عمق، پی کنی، گودبرداری و کانال کنی بیش از 2 متر باشد، برای حجم واقع بین 2 تا 4 متر، یک بار و برای حجم واقع بین 4 تا 6 متر، دو بار و به همین ترتیب برای عمق های بیشتر.</t>
  </si>
  <si>
    <t>اضافه بها، به ردیف  های 020102 تا 020104، در صورتی که، عملیات پایین تراز سطح آب زیرزمینی صورت گیرد و برای آبکشی حین انجام کار، به کاربردن تلمبه موتوری ضروری باشد.</t>
  </si>
  <si>
    <t>حفرمیله چاه به قطرتا 1/2 متر و کوره و مخزن با مقاطع مورد نیاز در زمین  های نرم و سخت، تا عمق 20 متر از دهانه چاه و حمل خاک  های حاصله تا فاصله 10 متری دهانه چاه.</t>
  </si>
  <si>
    <t>سرند کردن خاک، شن یا ماسه، برحسب حجم مواد سرند و مصرف شده در محل.</t>
  </si>
  <si>
    <t>ردیف</t>
  </si>
  <si>
    <t>بهای واحد</t>
  </si>
  <si>
    <t>حـمــل مصــالـح</t>
  </si>
  <si>
    <t>نـیــروی انـسـانـی</t>
  </si>
  <si>
    <t>مـاشیـن آلات</t>
  </si>
  <si>
    <t>مـصــالـح</t>
  </si>
  <si>
    <r>
      <rPr>
        <b/>
        <sz val="14"/>
        <color rgb="FF660033"/>
        <rFont val="B Traffic"/>
        <charset val="178"/>
      </rPr>
      <t xml:space="preserve">در قسمـت </t>
    </r>
    <r>
      <rPr>
        <b/>
        <sz val="14"/>
        <color rgb="FF000099"/>
        <rFont val="B Traffic"/>
        <charset val="178"/>
      </rPr>
      <t>(</t>
    </r>
    <r>
      <rPr>
        <b/>
        <u/>
        <sz val="14"/>
        <color rgb="FF000099"/>
        <rFont val="B Traffic"/>
        <charset val="178"/>
      </rPr>
      <t>بهـای‌واحـد</t>
    </r>
    <r>
      <rPr>
        <b/>
        <sz val="14"/>
        <color rgb="FF000099"/>
        <rFont val="B Traffic"/>
        <charset val="178"/>
      </rPr>
      <t xml:space="preserve">)
</t>
    </r>
    <r>
      <rPr>
        <b/>
        <sz val="14"/>
        <color rgb="FF660033"/>
        <rFont val="B Traffic"/>
        <charset val="178"/>
      </rPr>
      <t>میتوان هم بصورت</t>
    </r>
    <r>
      <rPr>
        <b/>
        <sz val="14"/>
        <color rgb="FF920000"/>
        <rFont val="B Traffic"/>
        <charset val="178"/>
      </rPr>
      <t xml:space="preserve">
</t>
    </r>
    <r>
      <rPr>
        <b/>
        <sz val="14"/>
        <color rgb="FF000099"/>
        <rFont val="B Traffic"/>
        <charset val="178"/>
      </rPr>
      <t>"</t>
    </r>
    <r>
      <rPr>
        <b/>
        <sz val="15"/>
        <color rgb="FFFF0000"/>
        <rFont val="B Traffic"/>
        <charset val="178"/>
      </rPr>
      <t>دستی و مستقیم</t>
    </r>
    <r>
      <rPr>
        <b/>
        <sz val="14"/>
        <color rgb="FF000099"/>
        <rFont val="B Traffic"/>
        <charset val="178"/>
      </rPr>
      <t>"</t>
    </r>
    <r>
      <rPr>
        <b/>
        <sz val="15"/>
        <color rgb="FFFF0000"/>
        <rFont val="B Traffic"/>
        <charset val="178"/>
      </rPr>
      <t xml:space="preserve">
</t>
    </r>
    <r>
      <rPr>
        <b/>
        <sz val="14"/>
        <color rgb="FF660033"/>
        <rFont val="B Traffic"/>
        <charset val="178"/>
      </rPr>
      <t>و هم با جاگذاری قیمتها در شیت</t>
    </r>
    <r>
      <rPr>
        <b/>
        <sz val="15"/>
        <color rgb="FFFF0000"/>
        <rFont val="B Traffic"/>
        <charset val="178"/>
      </rPr>
      <t xml:space="preserve">
</t>
    </r>
    <r>
      <rPr>
        <b/>
        <sz val="15"/>
        <color rgb="FF000099"/>
        <rFont val="B Traffic"/>
        <charset val="178"/>
      </rPr>
      <t>"</t>
    </r>
    <r>
      <rPr>
        <b/>
        <sz val="15"/>
        <color rgb="FFFF0000"/>
        <rFont val="B Traffic"/>
        <charset val="178"/>
      </rPr>
      <t>نـرخ عـوامل</t>
    </r>
    <r>
      <rPr>
        <b/>
        <sz val="15"/>
        <color rgb="FF000099"/>
        <rFont val="B Traffic"/>
        <charset val="178"/>
      </rPr>
      <t xml:space="preserve">"
</t>
    </r>
    <r>
      <rPr>
        <b/>
        <sz val="16"/>
        <color rgb="FF920000"/>
        <rFont val="B Traffic"/>
        <charset val="178"/>
      </rPr>
      <t xml:space="preserve">مبلغ پیشنهادی
</t>
    </r>
    <r>
      <rPr>
        <b/>
        <sz val="14"/>
        <color rgb="FF660033"/>
        <rFont val="B Traffic"/>
        <charset val="178"/>
      </rPr>
      <t>را وارد نمود.</t>
    </r>
  </si>
  <si>
    <r>
      <t xml:space="preserve">با وارد کردن
قیمتها در شیت
</t>
    </r>
    <r>
      <rPr>
        <b/>
        <sz val="16"/>
        <color rgb="FFFF0000"/>
        <rFont val="B Traffic"/>
        <charset val="178"/>
      </rPr>
      <t>"نرخ عوامل"</t>
    </r>
    <r>
      <rPr>
        <b/>
        <sz val="14"/>
        <color rgb="FF660033"/>
        <rFont val="B Traffic"/>
        <charset val="178"/>
      </rPr>
      <t xml:space="preserve">
</t>
    </r>
    <r>
      <rPr>
        <b/>
        <sz val="15"/>
        <color rgb="FF000099"/>
        <rFont val="B Traffic"/>
        <charset val="178"/>
      </rPr>
      <t>مبلغ پیشنهادی</t>
    </r>
    <r>
      <rPr>
        <b/>
        <sz val="14"/>
        <color rgb="FF660033"/>
        <rFont val="B Traffic"/>
        <charset val="178"/>
      </rPr>
      <t xml:space="preserve"> 
بصورت خودکار در
</t>
    </r>
    <r>
      <rPr>
        <b/>
        <sz val="16"/>
        <color rgb="FF000099"/>
        <rFont val="B Traffic"/>
        <charset val="178"/>
      </rPr>
      <t>"</t>
    </r>
    <r>
      <rPr>
        <b/>
        <sz val="16"/>
        <color rgb="FFFF0000"/>
        <rFont val="B Traffic"/>
        <charset val="178"/>
      </rPr>
      <t>آنـالیـزبـها</t>
    </r>
    <r>
      <rPr>
        <b/>
        <sz val="16"/>
        <color rgb="FF000099"/>
        <rFont val="B Traffic"/>
        <charset val="178"/>
      </rPr>
      <t>"</t>
    </r>
    <r>
      <rPr>
        <b/>
        <sz val="14"/>
        <color rgb="FF660033"/>
        <rFont val="B Traffic"/>
        <charset val="178"/>
      </rPr>
      <t xml:space="preserve">
اعمال می گردد.</t>
    </r>
  </si>
  <si>
    <t>بلوک سیمانی تو خالی کف پر با دانه رس منبسط شده به ضخامت تا 10 سانتیمتر</t>
  </si>
  <si>
    <t>بلوک سیمانی تو خالی کف پر با دانه رس منبسط شده به ضخامت 12 تا 15 سانتیمتر</t>
  </si>
  <si>
    <t>بلوک سیمانی تو خالی کف پر با دانه رس منبسط شده به ضخامت 17 تا 20 سانتیمتر</t>
  </si>
  <si>
    <t xml:space="preserve">کفپوش پی وی سی زیر فوم دار به ضخامت بیش از 5 تا 6 میلیمتر </t>
  </si>
  <si>
    <t xml:space="preserve">کفپوش پی وی سی زیر فوم‌دار به ضخامت بیش از 6 تا 7 میلیمتر  </t>
  </si>
  <si>
    <t>کفپوش لاستیکی به صورت تایل به ابعاد33 ×33 وضخامت 5/1 میلیمتر</t>
  </si>
  <si>
    <t xml:space="preserve">کامیون کمپرسی به ظرفیت حدود 10 تن  باراننده </t>
  </si>
  <si>
    <t>سیمان پرتلند نوع دو (متوسط) پاکتی و فله</t>
  </si>
  <si>
    <r>
      <t xml:space="preserve">فهرست بهای رشته:  </t>
    </r>
    <r>
      <rPr>
        <b/>
        <sz val="14"/>
        <color rgb="FF920000"/>
        <rFont val="B Traffic"/>
        <charset val="178"/>
      </rPr>
      <t xml:space="preserve"> ابنـیـه</t>
    </r>
  </si>
  <si>
    <t>کـد عـامـل</t>
  </si>
  <si>
    <t>مسئول فنی آسفالت</t>
  </si>
  <si>
    <t xml:space="preserve">پمپ رنگ پاشی بامتعلقات </t>
  </si>
  <si>
    <t>انواع لوله فولادی سیاه بدون درز از جنس st37</t>
  </si>
  <si>
    <t xml:space="preserve">سرامیک ضد اسید - درجه یک </t>
  </si>
  <si>
    <t>کاشی دیواری درجه 1 به مساحت 4 تا 6 دسیمترمربع</t>
  </si>
  <si>
    <t>کاشی دیواری درجه 1 به مساحت بیش از 6 تا 9 دسیمترمربع</t>
  </si>
  <si>
    <t>کاشی کف سرامیک درجه یک به مساحت 4 تا 9 دسیمترمربع</t>
  </si>
  <si>
    <t>ورق فولادی از جنس فولاد ck45</t>
  </si>
  <si>
    <t>ورق فولادی از جنس فولاد فولاد st52</t>
  </si>
  <si>
    <t>حمل مواد منفجره</t>
  </si>
  <si>
    <t xml:space="preserve">کامیون کمپرسی به ظرفیت حدود10  تن باراننده </t>
  </si>
  <si>
    <t>امولایت کارتریچی</t>
  </si>
  <si>
    <t>تن - کيلومتر‏</t>
  </si>
  <si>
    <t>مترطول - ساعت</t>
  </si>
  <si>
    <t>ﮐندن و خارج ﮐردن بوته و رﯾشه های مربوط در زمینهای پوشیده از آنها.</t>
  </si>
  <si>
    <t>جابجاﯾﯽ درخت ﯾا نهال در صورتیکه محیط بن آن تا ۴٠ سانتیمتر باشد.</t>
  </si>
  <si>
    <t>اضافه بها به ردﯾف ٠١٠١٢١، به ازای هر سانتیمتر ﮐه به محیط بن درخت اضافه شود، مازاد بر ۴٠ سانتیمتر تا ١٠٠ سانتیمتر.</t>
  </si>
  <si>
    <t>جابجاﯾﯽ درخت در صورتی ﮐه محیط بن آن ١٠٠ سانتیمتر باشد.</t>
  </si>
  <si>
    <t>اضافه بها به ردﯾف ٠١٠١٢٣، به ازای هر سانتیمتر ﮐه به محیط بن درخت اضافه شود مازاد بر ١٠٠ سانتیمتر تا ١٢٠ سانتیمتر.</t>
  </si>
  <si>
    <t>جابجاﯾﯽ درخت در صورتی ﮐه محیط بن آن ١٢٠ سانتیمتر باشد.</t>
  </si>
  <si>
    <t>اضافه بها به ردﯾف ٠١٠١٢۵، به ازای هر سانتیمتر ﮐه به محیط بن درخت اضافه شود مازاد بر ١٢٠ سانتیمتر تا ١۵٠ سانتیمتر.</t>
  </si>
  <si>
    <t>جابجاﯾﯽ درخت در صورتی ﮐه محیط بن آن ١۵٠ سانتیمتر و بیشتر باشد.</t>
  </si>
  <si>
    <t>سوراخﮐردن سطوح بناﯾﯽ، به سطح مقطع تا ٠٠۵٫٠ مترمربع به انضمام برﯾدن میلگردها در صورت لزوم.</t>
  </si>
  <si>
    <t>سوراخ ﮐردن سطوح بناﯾﯽ، به سطح مقطع بیش از ٠٠۵٫٠ تا ١٫٠ مترمربع به انضمام برﯾدن میلگردها در صورت لزوم.</t>
  </si>
  <si>
    <t>سوراخ ﮐردن سطوح بناﯾﯽ، به سطح مقطع بیش از ١٫٠ تا ٣٫٠ مترمربع به انضمام برﯾدن میلگردها در صورت لزوم.</t>
  </si>
  <si>
    <t>سوراخ ﮐردن سطوح بتنی و بتن مسلح، به سطح مقطع تا ٠٠۵٫٠ مترمربع به انضمام برﯾدن میلگردها در صورت لزوم.</t>
  </si>
  <si>
    <t>سوراخﮐردن سطوح بتنی و بتن مسلح، به سطح مقطع بیش از ٠٠۵٫٠ تا ٠۵٫٠ مترمربع به انضمام برﯾدن میلگردها در صورت لزوم.</t>
  </si>
  <si>
    <t>سوراخﮐردن سطوح بتنی و بتن مسلح، به سطح مقطع بیش از ٠۵٫٠ تا ١۵٫٠ مترمربع به انضمام برﯾدن میلگردها در صورت لزوم.</t>
  </si>
  <si>
    <t>اﯾجاد شﯿار با سطح مقطع تا ٢٠ سانتیمترمربع، در سطوح بناﯾﯽ.</t>
  </si>
  <si>
    <t>اﯾجاد شﯿار با سطح مقطع بیش از ٢٠ تا ۴٠ سانتیمترمربع، در سطوح بناﯾﯽ.</t>
  </si>
  <si>
    <t>اضافه بها به ردﯾف ٠١٠٢٠٨، به ازای هر یک سانتیمترمربع ﮐه به سطح مقطع اضافه شود تا سطح مقطع حداﮐثر ١٠٠ سانتیمترمربع.</t>
  </si>
  <si>
    <t>اﯾجاد شﯿار با سطح مقطع تا ٢٠ سانتیمترمربع، در سطوح بتنی.</t>
  </si>
  <si>
    <t>اﯾجاد شﯿار با سطح مقطع بیش از ٢٠ تا ۴٠ سانتیمترمربع، در سطوح بتنی.</t>
  </si>
  <si>
    <t>اضافه بها به ردﯾف ٠١٠٢١١، به ازای هر یک سانتیمترمربع ﮐه به سطح مقطع اضافه شود، تا سطح مقطع حداﮐثر١٠٠ سانتیمترمربع.</t>
  </si>
  <si>
    <t>سوراخ ﮐردن سطوح بتنی و بتن مسلح، به قطر تا ۴ سانتیمتر با استفاده از ابزار دورانیﭼکشی.</t>
  </si>
  <si>
    <t>سوراخ ﮐردن سطوح بتنی و بتن مسلح، به قطر تا ١۵ سانتیمتر به روش مغزهﮔﯿری.</t>
  </si>
  <si>
    <t>تخریب کلی ساختمان های خشتی، گلی و چینه ای</t>
  </si>
  <si>
    <t>تخرﯾب ﮐلی ساختمانهای با مصالح بناﯾﯽ غیر از خشتی و چینه ای</t>
  </si>
  <si>
    <t>تخرﯾب بناﯾﯽهای با مصالح خشتی و چینه ای.</t>
  </si>
  <si>
    <t>تخرﯾب بناﯾﯽهای با مصالح غیر از خشتی و چینه ای ﮐه با ملات ماسه سیمان، ﯾا باتارد ﭼﯿده شده باشد.</t>
  </si>
  <si>
    <t>تخرﯾب بناﯾﯽهای با مصالح غیر از خشتی و چینه ای ﮐه با ملات ﮔل آهک، ماسه آهک، ﯾا ﮔﭻ و خاک ﭼﯿده شده باشد.</t>
  </si>
  <si>
    <t>تخرﯾب سقف آجری با تیرآهن ﯾا بدون تیرآهن، به هرضخامت، با برداشتن تیرآهنهای مربوط.</t>
  </si>
  <si>
    <t>تخرﯾب بتن غیرمسلح.</t>
  </si>
  <si>
    <t>تخرﯾب بتن مسلح، به انضمام برﯾدن میلگردها.</t>
  </si>
  <si>
    <t>تخرﯾب شفته با هر عیار</t>
  </si>
  <si>
    <t>تفﮑیک، دسته بندی و ﯾا ﭼﯿدن آجرها، بلوکها، سنگها و مصالح مشابه حاصل از تخرﯾب ﯾا برﭼﯿدن.</t>
  </si>
  <si>
    <t>تخرﯾب سقف تیرﭼه و بلوک با هر نوع مصالح و به هر ضخامت به انضمام برﯾدن تیرﭼه و میلگردها</t>
  </si>
  <si>
    <t>برﭼﯿدن سنگ لاشه ﯾا قلوهﮐه به صورت خشکهﭼﯿنی اجرا شده باشد.</t>
  </si>
  <si>
    <t>تخرﯾب انواع دﯾوار ﭘانلی مشبک عاﯾقدار و دﯾوار ﭘانلی ماندﮔار.</t>
  </si>
  <si>
    <t>برﭼﯿدن ﭘله موزاﯾیکی ﯾا سنگی رﯾشهدار، به هر عرض و ارتفاع.</t>
  </si>
  <si>
    <t>برﭼﯿدن فرش ﮐف آجری، موزاﯾیکی ﯾا ﮐفﭙوشهای بتنی همراه با ملات مربوط.</t>
  </si>
  <si>
    <t>برﭼﯿدن هر نوع سنگ ﭘلاک از کلیه سطوح اجرا شده و تراشیدن ملات مربوط در صورت لزوم.</t>
  </si>
  <si>
    <t>برﭼﯿدن فرش ﮐف از سنگهای لاشه رﯾشهدار ﯾا قلوه، همراه با ملات مربوط.</t>
  </si>
  <si>
    <t>برﭼﯿدن ﮐاشی سرامیکی و تراشیدن ﭼسباننده مربوط در صورت لزوم.</t>
  </si>
  <si>
    <t>تراشیدن کاهﮔل ﭘشت بام به هر ضخامت.</t>
  </si>
  <si>
    <t>تراشیدن اندود ﮐاهﮔل از روی کلیه سطوح همراه با اندود ﮔﭻ روی آن در صورت وجود.</t>
  </si>
  <si>
    <t>تراشیدن اندود ﮔﭻ و خاک از روی کلیه سطوح همراه با اندود ﮔﭻ روی آن در صورت وجود.</t>
  </si>
  <si>
    <t>تراشیدن اندودهای ماسه سیمان، باتارد، ﯾا ماسه آهک از روی کلیه سطوح، به همراه اندود روﯾه آن در صورت وجود.</t>
  </si>
  <si>
    <t>خارج ﮐردن بندهای موجود با هر نوع مصالح و ﭘاک ﮐردن درزها.</t>
  </si>
  <si>
    <t>برﭼﯿدن سقفهای متشکل از تیر چوبی، حصﯿر، توفال و اندود روی آن بطورﮐامل.</t>
  </si>
  <si>
    <t>برﭼﯿدن هر نوع سفال بام.</t>
  </si>
  <si>
    <t>برﭼﯿدن عاﯾق رطوبتی، اعم از قیر و ﮔونی، عاﯾق ﭘﯿشساخته و مانند آن.</t>
  </si>
  <si>
    <t>برﭼﯿدن جدولهای بتنی ﭘﯿشساخته و سنگی با هر ابعاد.</t>
  </si>
  <si>
    <t>برﭼﯿدن هر نوع عاﯾق حرارتی با هر ضخامت و وزن مخصوص.</t>
  </si>
  <si>
    <t>ﮐسربها به ردﯾفهای ٠١٠۵٠٢، ٠١٠۵٠٣ و ٠١٠۵٠۵، در صورتیکه مصالح مربوط بدون استفاده از ملات و به طرﯾق خشک نصب شده باشند.</t>
  </si>
  <si>
    <t>تراشیدن هر نوع اندود ﭘاششی مقاوم در برابر آتش به سطح تا ٠۵٫٠ مترمربع.</t>
  </si>
  <si>
    <t>برﭼﯿدن تخته زﯾر شیروانی ﯾا توفال سقف.</t>
  </si>
  <si>
    <t>برﭼﯿدن لاپه چوبی به طورﮐامل.</t>
  </si>
  <si>
    <t>برﭼﯿدن خرﭘای چوبی، به انضمام اتصالات و تیرریزیهای چوبی بﯿن خرﭘاها.</t>
  </si>
  <si>
    <t>برﭼﯿدن در و ﭘنجره چوبی، همراه با ﭼهارﭼوب مربوط.</t>
  </si>
  <si>
    <t>برﭼﯿدن دﯾوار جداﮐننده فولادی، چوبی، شﯿشهای و مانند آن ﯾا ترﮐﯿبﯽ از آنها.</t>
  </si>
  <si>
    <t>بازﮐردن قفل و ﯾراقآلات در و ﭘنجره، لولا، ﭼفت، دستﮕﯿره و مانند آن.</t>
  </si>
  <si>
    <t>برﭼﯿدن زﯾرسازی سطوحﮐاذب با مصالح چوبی.</t>
  </si>
  <si>
    <t>برﭼﯿدن انواع صفحاتﮔﭽی ﯾا سیمانی دﯾواری و سقفی به همراه زﯾرسازی مربوط.</t>
  </si>
  <si>
    <t>برﭼﯿدن ﭘانلهای ساندوﯾﭽی فلزی دﯾواری و سقفی.</t>
  </si>
  <si>
    <t>برﭼﯿدن انواع سقفﮐاذب،ﮐفﭘوش ﯾا دﯾوارﭘوش ﭘلﯿمری، چوبی، آلومینیومی، به همراه زﯾرسازی مربوط در صورت لزوم.</t>
  </si>
  <si>
    <t>برﭼﯿدن تاﯾلهای سقفی از هر نوع به صورت مشبک و به ﮔونهای ﮐه تاﯾلها سالم حفظ شود به همراه زﯾرسازی مربوط.</t>
  </si>
  <si>
    <t>برﭼﯿدن شﯿشه نشکن اعم از ثابت ﯾا بازشو به ﮔونهای ﮐه شﯿشهها سالم حفظ شود.</t>
  </si>
  <si>
    <t>برﭼﯿدن ﭘنجره ﯾا درهای فلزی، همراه با قاب مربوط ﯾا هر نوع ﭼهارﭼوب فلزی دﯾگر.</t>
  </si>
  <si>
    <t>برﭼﯿدن و صاف ﮐردن (در حد امکان)، و دورﭼﯿن ﮐردن آهن ورق صاف ﯾا ﮐرﮐرهای از روی شیروانی، سقفها، ساﯾهبان، جانﭘناه ،ﮐفﭘنجره و مانند آن، برحسب سطح برﭼﯿده شده.</t>
  </si>
  <si>
    <t>برﭼﯿدن ورقهای صاف ﯾا موجدار آزبست سیمان، برحسب سطح برﭼﯿده شده.</t>
  </si>
  <si>
    <t>برﭼﯿدن هر نوع اسکلت فولادی ساختمان، برج آب فولادی ومانند آن، با هر نوع تیرآهن، ناودانی، نبشی، لوله و ورق وساﯾر ﭘروفﯿل های فولادی، با هرﮔونه اتصال.</t>
  </si>
  <si>
    <t>ﮐﯿلوﮔرم</t>
  </si>
  <si>
    <t>برﭼﯿدن فنس از توری سیمی، سیم خاردار ﯾا شبکه ﭘﯿشجوش شده با ﭘاﯾههای مربوط.</t>
  </si>
  <si>
    <t>برﭼﯿدن صفحات رابﯿتس از سطوحﮐاذب همراه اندود روی آن در صورت وجود.</t>
  </si>
  <si>
    <t>برﭼﯿدن زﯾرسازی فولادی سطوح ﮐاذب و نمای ساختمان از نبشی، سپری، میلگرد، ﭘروفﯿلهای توخالی و مانند آن.</t>
  </si>
  <si>
    <t>برﭼﯿدن هر نوع نرده فلزی و چوبی.</t>
  </si>
  <si>
    <t>اضافه بها به ردﯾف ٠١٠٧٠۵ در صورتی ﮐه قطعاتی از اعضای اسکلت فولادی به صورت مجزا و ﭘراﮐنده مانند تیر و ستون برﭼﯿده شوند.</t>
  </si>
  <si>
    <t>برﭼﯿدن روﮐش روی ستونها، دﯾوارها و نما از هر نوع ورق فلزی.</t>
  </si>
  <si>
    <t>برﭼﯿدن هر نوع سازه فضاﮐار با هرﮔونه اتصال.</t>
  </si>
  <si>
    <t>برﭼﯿدن در و ﭘنجره آلومینیومی ﯾا .U.P.V.C</t>
  </si>
  <si>
    <t>برﭼﯿدن هر نوع ﮐانال هوا همراه با عاﯾق آن در صورت وجود بر حسب مترمربعﮐانال.</t>
  </si>
  <si>
    <t>برﭼﯿدن هر نوع سازه ساختهشده با تور سنگ (ﮔابﯿون) و دستهبندیکردن مصالح و سنگهای مربوط.</t>
  </si>
  <si>
    <t>برﭼﯿدن ورق ﯾا ﭘانلهای ﭘلﯿمری از روی شیروانی، سقف، ساﯾهبان و مانند آن به هر ضخامت برحسب سطح برﭼﯿده شده.</t>
  </si>
  <si>
    <t>برﭼﯿدن هر نوع سﯿنﮏ ظرفشوﯾﯽ، دستشوﯾﯽ، بﯿده، توالت غربﯽ، فلاش تانک</t>
  </si>
  <si>
    <t>دستﮕاه</t>
  </si>
  <si>
    <t>برﭼﯿدن توالت شرقی، زﯾر دوشی و وان حمام.</t>
  </si>
  <si>
    <t>برﭼﯿدن لوله فلزی و هر نوع لوله ﭘلﯿمری غیر مدفون، با قطر تا ٢ اﯾنﭻ به همراه اتصالات مربوط.</t>
  </si>
  <si>
    <t>برﭼﯿدن لوله فلزی و هر نوع لوله ﭘلﯿمری مدفون در مصالح بناﯾﯽ، با قطر تا ٢ اﯾنﭻ به همراه اتصالات مربوط.</t>
  </si>
  <si>
    <t>بر ﭼﯿدن لوله فلزی و هر نوع لوله ﭘلﯿمری غیر مدفون، با قطر بیش از ٢ اﯾنﭻ به همراه اتصالات مربوط.</t>
  </si>
  <si>
    <t>برﭼﯿدن لوله فلزی و هر نوع لوله ﭘلﯿمری مدفون در مصالح بناﯾﯽ، با قطر بیش از ٢ اﯾنﭻ به همراه اتصالات مربوط.</t>
  </si>
  <si>
    <t>برﭼﯿدن سیم های برق، تلفن، زنﮓ اخبار و مانند آن، (سیمهاﯾﯽ ﮐه داخل یک لوله باشند، یک رشته محسوب میشوند).</t>
  </si>
  <si>
    <t>برﭼﯿدن ﭼراغ سقفی و ﭘنﮑه سقفی، ﯾا موارد مشابه آن.</t>
  </si>
  <si>
    <t>برﭼﯿدنﮐلﯿد، ﭘرﯾز و موارد مشابه.</t>
  </si>
  <si>
    <t>برﭼﯿدن هر نوعﮐابل از کلیه سطوح.</t>
  </si>
  <si>
    <t>برﭼﯿدن سﯿنی و نردبان ﮐابل به همراه بست، اتصالات و تﮑﯿهﮔاه مربوط.</t>
  </si>
  <si>
    <t>برﭼﯿدن درﯾﭽه هوا، دمﭙر و مانند آن.</t>
  </si>
  <si>
    <t>برﭼﯿدن شﯿرآلات بهداشتی شامل دوش، شﯿر مخلوط و مانند آن.</t>
  </si>
  <si>
    <t>برﭼﯿدن لولههای آزبست سیمان، لولههای ﭘﯿشساخته سیمانی ﯾا ﭼدنی غیرمدفون.</t>
  </si>
  <si>
    <t>برﭼﯿدن لولههای آزبست سیمان، لولههای ﭘﯿشساخته سیمانی ﯾا ﭼدنی مدفون در مصالح بناﯾﯽ.</t>
  </si>
  <si>
    <t>اضافه بها به ردﯾف ٠١٠٩١۵ به ازای هر سانتیمتر اضافه ضخامت مازاد بر ۵ سانتیمتر (ﮐسر سانتیمتر به تناسب محاسبه میشود).</t>
  </si>
  <si>
    <t>برش بتن به انضمام برﯾدن میلگردها، با ﮐاتر به ضخامت تا ١۵ سانتیمتر (اندازهﮔﯿری برحسب هر خط برش).</t>
  </si>
  <si>
    <t>اضافه بها نسبت به ردﯾف ٠١٠٩٢٠، به ازای هر سانتیمتر اضافه ضخامت مازاد بر ١۵ سانتیمتر تا ٢۵ سانتیمتر (ﮐسر سانتیمتر به تناسب محاسبه میشود.)</t>
  </si>
  <si>
    <t>ﮐندن زمین در زمینهای خاکی و رﯾختن خاکهای ﮐنده شده بهﮐنار محلهای مربوط.</t>
  </si>
  <si>
    <t>ﮐندن زمین در زمینهای سنگی و رﯾختن مواد ﮐنده شده به ﮐنار محلهای مربوط.</t>
  </si>
  <si>
    <t>ﮐندن زمین در زمینهای سنگی با استفاده از مواد سوزا و ﮐارﮔر و رﯾختن سنگهای ﮐنده شده به ﮐنار محلهای مربوط.</t>
  </si>
  <si>
    <t>ﮐندن زمین در زمینهای سنگی با استفاده از مواد منبسط شونده و ﮐارﮔر و رﯾختن سنگهای ﮐنده شده به ﮐنار محلهای مربوط.</t>
  </si>
  <si>
    <t>حفر ﮐوره (انبار)، به صورت مخروطی شکل با ابعاد مورد نﯿاز در زمین های خاکی و حمل خاکهای حاصله تا فاصله ١٠ متری از دهانه ﭼاه.</t>
  </si>
  <si>
    <t>اضافه بها  نسبت به ردﯾف ٠٢٠٣٠١ و ٠٢٠٣٠٣، هرﮔاه عمق ﭼاه بیش از٢٠ متر باشد، برای حجم واقع در ۵ متر اول مازاد بر٢٠ متر، یک بار، و برای حجم واقع در ۵ متر دوم، دو بار، و برای حجم واقع در ۵ متر سوم، سه بار و به همﯿن ترتﯿب برای عمقهای بیشتر.</t>
  </si>
  <si>
    <t>بارﮔﯿری مواد حاصل از هر نوع عملﯿات خاکی، غیر لجنی و حمل با هر نوع وسیله دستی تا ٢٠ متر و تخلﯿه آن در مواردیکه استفاده از ماشین برای حمل ممکن نباشد.</t>
  </si>
  <si>
    <t>اضافه بها  به ردﯾفهای ٠٢٠١٠١ و ٠٢٠۴٠١، به ازای هر ٢٠ متر حمل اضافی با وساﯾل دستی و حداﮐثر تا ١٠٠ متر (ﮐسر٢٠ متر به تناسب محاسبه میشود).</t>
  </si>
  <si>
    <t>تسطﯿح و رﮔلاژ بستر خاﮐرﯾزها ﯾا بستر ﮐنده شده، ﮐه با ماشین انجام شده باشد.</t>
  </si>
  <si>
    <t>تهیه، حمل، رﯾختن، پخش و تسطﯿح هر نوع خاک زراعتی.</t>
  </si>
  <si>
    <t>رﯾختن خاکها ﯾا مصالح سنگی موجود در ﮐنار ﭘﯽها، ﮔودها، ترانشه ها و ﮐانالها، به درون آنها به صورت لاﯾه لاﯾه و در هر عمق و پخش و تسطﯿح لازم.</t>
  </si>
  <si>
    <t>پخش و تسطﯿح خاکهای رﯾخته شده در خاﮐرﯾزها به صورت لاﯾه لاﯾه، در هر عمق و ارتفاع به غیر از ﭘﯽها، ﮔودها، ترانشه ها وﮐانالها.</t>
  </si>
  <si>
    <t>اختلاط انواع مصالح با دست.</t>
  </si>
  <si>
    <t>رﮔلاژ و ﭘروفﯿلهﮐردن سطوح شیروانیها ﯾا دﯾوارههای خاکی.</t>
  </si>
  <si>
    <t>احداث ﭘله (بانﮑت) روی شیروانی خاکرﯾزها و ﯾا سراشﯿبهای بستر خاﮐرﯾز در زمینهای خاکی با هر سطح مقطع بابت متراژ سطح ﭘله (با انجامکلیه عملﯿات لازم).</t>
  </si>
  <si>
    <t>آبﭘاشی وکوبیدن سطوحﮐنده شده ﯾا سطح زمین طبیعی، تا عمق ١۵ سانتیمتر با تراﮐم ٩۵ درصد به روش ﭘروﮐتور استاندارد.</t>
  </si>
  <si>
    <t>آبﭘاشی وکوبیدن قشرهای خاﮐرﯾزی، با تراﮐم ٩۵ درصد به روش ﭘروﮐتور استاندارد، وقتی ﮐه ضخامت هریک از قشرهای خاﮐرﯾزی ﭘس از کوبیده شدن حداﮐثر ١۵ سانتیمتر باشد.</t>
  </si>
  <si>
    <t xml:space="preserve">    شرح رديف فهرست بهای ابنیه سال 1400</t>
  </si>
  <si>
    <t>دستگاه - ‏ساعت</t>
  </si>
  <si>
    <r>
      <t xml:space="preserve">شــرح عوامل موثر در فهرست‌های بهای واحد پایه سال </t>
    </r>
    <r>
      <rPr>
        <b/>
        <sz val="14"/>
        <color rgb="FFFF0000"/>
        <rFont val="B Titr"/>
        <charset val="178"/>
      </rPr>
      <t>1400</t>
    </r>
  </si>
  <si>
    <t>دستگاه - ساعت</t>
  </si>
  <si>
    <t>سال 1400</t>
  </si>
  <si>
    <t>برای دانلود فایل کامل این نرم افزار به وبسـایت زیر مراجعه نمائید:</t>
  </si>
  <si>
    <t>www.measuring-knowledge.ir</t>
  </si>
  <si>
    <t>گروه مهندسین دانش اندازه گیـری</t>
  </si>
  <si>
    <t>لـیـنــک دانــلـــود :</t>
  </si>
  <si>
    <r>
      <rPr>
        <sz val="23"/>
        <color theme="5" tint="0.79998168889431442"/>
        <rFont val="B Titr"/>
        <charset val="178"/>
      </rPr>
      <t>نـرم افـزار تجـزیـه بهـا - فهـرستـبهـای</t>
    </r>
    <r>
      <rPr>
        <sz val="23"/>
        <color rgb="FFFFFF00"/>
        <rFont val="B Titr"/>
        <charset val="178"/>
      </rPr>
      <t xml:space="preserve">  ابنیـه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</si>
</sst>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0.0000000000"/>
  </numFmts>
  <fonts count="72" x14ac:knownFonts="1">
    <font>
      <sz val="11"/>
      <color theme="1"/>
      <name val="Times New Roman"/>
      <family val="2"/>
      <charset val="178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Arial"/>
      <family val="2"/>
      <charset val="178"/>
    </font>
    <font>
      <b/>
      <sz val="10"/>
      <color indexed="8"/>
      <name val="B Nazanin"/>
      <charset val="178"/>
    </font>
    <font>
      <sz val="11"/>
      <color indexed="8"/>
      <name val="Arial"/>
      <family val="2"/>
      <charset val="178"/>
    </font>
    <font>
      <sz val="11"/>
      <color theme="1"/>
      <name val="Arial"/>
      <family val="2"/>
      <charset val="178"/>
      <scheme val="minor"/>
    </font>
    <font>
      <sz val="12"/>
      <color theme="1"/>
      <name val="B Titr"/>
      <charset val="178"/>
    </font>
    <font>
      <sz val="11"/>
      <color theme="1"/>
      <name val="B Titr"/>
      <charset val="178"/>
    </font>
    <font>
      <sz val="10"/>
      <color theme="1"/>
      <name val="B Titr"/>
      <charset val="178"/>
    </font>
    <font>
      <b/>
      <sz val="12"/>
      <color theme="1"/>
      <name val="B Titr"/>
      <charset val="178"/>
    </font>
    <font>
      <b/>
      <sz val="11"/>
      <color theme="5" tint="-0.249977111117893"/>
      <name val="B Nazanin"/>
      <charset val="178"/>
    </font>
    <font>
      <sz val="10"/>
      <color theme="1"/>
      <name val="Arial"/>
      <family val="2"/>
      <charset val="178"/>
      <scheme val="minor"/>
    </font>
    <font>
      <b/>
      <sz val="10"/>
      <color theme="1"/>
      <name val="B Nazanin"/>
      <charset val="178"/>
    </font>
    <font>
      <b/>
      <sz val="10"/>
      <color theme="1"/>
      <name val="B Titr"/>
      <charset val="178"/>
    </font>
    <font>
      <sz val="10"/>
      <color theme="1"/>
      <name val="B Yekan"/>
      <charset val="178"/>
    </font>
    <font>
      <sz val="9"/>
      <color theme="1"/>
      <name val="B Yekan"/>
      <charset val="178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B Yekan"/>
      <charset val="178"/>
    </font>
    <font>
      <sz val="10"/>
      <name val="B Yekan"/>
      <charset val="178"/>
    </font>
    <font>
      <sz val="12"/>
      <color theme="1"/>
      <name val="B Yekan"/>
      <charset val="178"/>
    </font>
    <font>
      <b/>
      <sz val="11"/>
      <color theme="1"/>
      <name val="B Traffic"/>
      <charset val="178"/>
    </font>
    <font>
      <sz val="11"/>
      <name val="B Yekan"/>
      <charset val="178"/>
    </font>
    <font>
      <b/>
      <sz val="11"/>
      <name val="B Traffic"/>
      <charset val="178"/>
    </font>
    <font>
      <u/>
      <sz val="11"/>
      <color theme="10"/>
      <name val="Arial"/>
      <family val="2"/>
      <scheme val="minor"/>
    </font>
    <font>
      <sz val="11"/>
      <color theme="1"/>
      <name val="B Nazanin"/>
      <family val="2"/>
      <charset val="178"/>
    </font>
    <font>
      <b/>
      <sz val="12"/>
      <color theme="1"/>
      <name val="B Traffic"/>
      <charset val="178"/>
    </font>
    <font>
      <sz val="12"/>
      <color rgb="FF660033"/>
      <name val="B Yekan"/>
      <charset val="178"/>
    </font>
    <font>
      <sz val="14"/>
      <color theme="1"/>
      <name val="B Titr"/>
      <charset val="178"/>
    </font>
    <font>
      <sz val="12"/>
      <color theme="1"/>
      <name val="B Traffic"/>
      <charset val="178"/>
    </font>
    <font>
      <b/>
      <sz val="14"/>
      <color theme="1"/>
      <name val="B Traffic"/>
      <charset val="178"/>
    </font>
    <font>
      <b/>
      <sz val="16"/>
      <color rgb="FF920000"/>
      <name val="B Traffic"/>
      <charset val="178"/>
    </font>
    <font>
      <sz val="13"/>
      <name val="B Yekan"/>
      <charset val="178"/>
    </font>
    <font>
      <sz val="11"/>
      <color theme="1"/>
      <name val="Times New Roman"/>
      <family val="2"/>
      <charset val="178"/>
    </font>
    <font>
      <sz val="10"/>
      <name val="Arial"/>
      <family val="2"/>
    </font>
    <font>
      <b/>
      <sz val="10"/>
      <name val="B Traffic"/>
      <charset val="178"/>
    </font>
    <font>
      <sz val="12"/>
      <color theme="1"/>
      <name val="Times New Roman"/>
      <family val="2"/>
      <charset val="178"/>
    </font>
    <font>
      <b/>
      <sz val="13"/>
      <name val="B Mitra"/>
      <charset val="178"/>
    </font>
    <font>
      <sz val="12"/>
      <color rgb="FF000000"/>
      <name val="B Yekan"/>
      <charset val="178"/>
    </font>
    <font>
      <b/>
      <sz val="12"/>
      <color rgb="FF001F5C"/>
      <name val="B Traffic"/>
      <charset val="178"/>
    </font>
    <font>
      <b/>
      <sz val="14"/>
      <color rgb="FF001F5C"/>
      <name val="B Traffic"/>
      <charset val="178"/>
    </font>
    <font>
      <sz val="16"/>
      <color rgb="FFC00000"/>
      <name val="B Yekan"/>
      <charset val="178"/>
    </font>
    <font>
      <b/>
      <sz val="15"/>
      <color rgb="FF660033"/>
      <name val="B Traffic"/>
      <charset val="178"/>
    </font>
    <font>
      <b/>
      <sz val="11"/>
      <color theme="1"/>
      <name val="B Roya"/>
      <charset val="178"/>
    </font>
    <font>
      <sz val="11"/>
      <color theme="1"/>
      <name val="B Roya"/>
      <charset val="178"/>
    </font>
    <font>
      <sz val="8"/>
      <color rgb="FF001F5C"/>
      <name val="B Traffic"/>
      <charset val="178"/>
    </font>
    <font>
      <sz val="11"/>
      <color rgb="FFFF0000"/>
      <name val="B Titr"/>
      <charset val="178"/>
    </font>
    <font>
      <sz val="12"/>
      <color rgb="FFFF0000"/>
      <name val="B Titr"/>
      <charset val="178"/>
    </font>
    <font>
      <b/>
      <sz val="12"/>
      <color rgb="FF000099"/>
      <name val="B Traffic"/>
      <charset val="178"/>
    </font>
    <font>
      <b/>
      <sz val="14"/>
      <color rgb="FF000099"/>
      <name val="B Traffic"/>
      <charset val="178"/>
    </font>
    <font>
      <b/>
      <sz val="14"/>
      <color rgb="FF920000"/>
      <name val="B Traffic"/>
      <charset val="178"/>
    </font>
    <font>
      <b/>
      <u/>
      <sz val="14"/>
      <color rgb="FF000099"/>
      <name val="B Traffic"/>
      <charset val="178"/>
    </font>
    <font>
      <b/>
      <sz val="15"/>
      <color rgb="FFFF0000"/>
      <name val="B Traffic"/>
      <charset val="178"/>
    </font>
    <font>
      <b/>
      <sz val="15"/>
      <color rgb="FF000099"/>
      <name val="B Traffic"/>
      <charset val="178"/>
    </font>
    <font>
      <b/>
      <sz val="14"/>
      <color rgb="FF660033"/>
      <name val="B Traffic"/>
      <charset val="178"/>
    </font>
    <font>
      <b/>
      <sz val="16"/>
      <color rgb="FFFF0000"/>
      <name val="B Traffic"/>
      <charset val="178"/>
    </font>
    <font>
      <b/>
      <sz val="16"/>
      <color rgb="FF000099"/>
      <name val="B Traffic"/>
      <charset val="178"/>
    </font>
    <font>
      <b/>
      <u/>
      <sz val="13"/>
      <color rgb="FFFF0000"/>
      <name val="B Roya"/>
      <charset val="178"/>
    </font>
    <font>
      <sz val="11"/>
      <color rgb="FFFFFF00"/>
      <name val="B Yekan"/>
      <charset val="178"/>
    </font>
    <font>
      <b/>
      <sz val="14"/>
      <color rgb="FFFF0000"/>
      <name val="B Titr"/>
      <charset val="178"/>
    </font>
    <font>
      <b/>
      <sz val="20"/>
      <color rgb="FF001F5C"/>
      <name val="B Traffic"/>
      <charset val="178"/>
    </font>
    <font>
      <sz val="18"/>
      <color rgb="FFE60000"/>
      <name val="B Farnaz"/>
      <charset val="178"/>
    </font>
    <font>
      <u/>
      <sz val="10"/>
      <color theme="10"/>
      <name val="Arial"/>
      <family val="2"/>
    </font>
    <font>
      <b/>
      <u/>
      <sz val="17"/>
      <color rgb="FF000099"/>
      <name val="Times New Roman"/>
      <family val="1"/>
      <scheme val="major"/>
    </font>
    <font>
      <sz val="18"/>
      <color rgb="FFFF0000"/>
      <name val="B Farnaz"/>
      <charset val="178"/>
    </font>
    <font>
      <b/>
      <u/>
      <sz val="17"/>
      <color theme="10"/>
      <name val="Times New Roman"/>
      <family val="1"/>
      <scheme val="major"/>
    </font>
    <font>
      <sz val="24"/>
      <color theme="0"/>
      <name val="B Titr"/>
      <charset val="178"/>
    </font>
    <font>
      <sz val="23"/>
      <color rgb="FFFFFF00"/>
      <name val="B Titr"/>
      <charset val="178"/>
    </font>
    <font>
      <sz val="23"/>
      <color theme="5" tint="0.79998168889431442"/>
      <name val="B Titr"/>
      <charset val="178"/>
    </font>
    <font>
      <sz val="23"/>
      <color theme="10"/>
      <name val="B Titr"/>
      <charset val="178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1132"/>
        <bgColor indexed="64"/>
      </patternFill>
    </fill>
    <fill>
      <patternFill patternType="solid">
        <fgColor rgb="FFF5F5E6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8">
    <xf numFmtId="0" fontId="0" fillId="0" borderId="0"/>
    <xf numFmtId="0" fontId="2" fillId="0" borderId="0"/>
    <xf numFmtId="0" fontId="4" fillId="0" borderId="0"/>
    <xf numFmtId="9" fontId="6" fillId="0" borderId="0" applyFont="0" applyFill="0" applyBorder="0" applyAlignment="0" applyProtection="0"/>
    <xf numFmtId="0" fontId="7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6" fillId="0" borderId="0"/>
    <xf numFmtId="0" fontId="2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2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 applyNumberFormat="0" applyFill="0" applyBorder="0" applyAlignment="0" applyProtection="0">
      <alignment vertical="top"/>
    </xf>
  </cellStyleXfs>
  <cellXfs count="177">
    <xf numFmtId="0" fontId="0" fillId="0" borderId="0" xfId="0"/>
    <xf numFmtId="0" fontId="23" fillId="0" borderId="0" xfId="0" applyFont="1" applyAlignment="1">
      <alignment horizontal="center" vertical="center"/>
    </xf>
    <xf numFmtId="0" fontId="3" fillId="0" borderId="0" xfId="1" applyNumberFormat="1" applyFont="1" applyFill="1" applyAlignment="1" applyProtection="1">
      <alignment horizontal="center"/>
      <protection hidden="1"/>
    </xf>
    <xf numFmtId="0" fontId="19" fillId="0" borderId="0" xfId="1" applyNumberFormat="1" applyFont="1" applyAlignment="1" applyProtection="1">
      <alignment horizontal="center"/>
      <protection hidden="1"/>
    </xf>
    <xf numFmtId="0" fontId="3" fillId="0" borderId="0" xfId="1" applyNumberFormat="1" applyFont="1" applyAlignment="1" applyProtection="1">
      <alignment horizontal="center" vertical="center"/>
      <protection hidden="1"/>
    </xf>
    <xf numFmtId="0" fontId="22" fillId="0" borderId="0" xfId="1" applyNumberFormat="1" applyFont="1" applyAlignment="1" applyProtection="1">
      <alignment horizontal="center"/>
      <protection hidden="1"/>
    </xf>
    <xf numFmtId="0" fontId="20" fillId="0" borderId="0" xfId="1" applyNumberFormat="1" applyFont="1" applyAlignment="1" applyProtection="1">
      <alignment horizontal="center"/>
      <protection hidden="1"/>
    </xf>
    <xf numFmtId="0" fontId="3" fillId="0" borderId="0" xfId="1" applyFont="1" applyAlignment="1" applyProtection="1">
      <alignment horizontal="center"/>
      <protection hidden="1"/>
    </xf>
    <xf numFmtId="0" fontId="19" fillId="0" borderId="0" xfId="1" applyFont="1" applyAlignment="1" applyProtection="1">
      <alignment horizontal="center"/>
      <protection hidden="1"/>
    </xf>
    <xf numFmtId="0" fontId="22" fillId="0" borderId="0" xfId="1" applyFont="1" applyAlignment="1" applyProtection="1">
      <alignment horizontal="center"/>
      <protection hidden="1"/>
    </xf>
    <xf numFmtId="0" fontId="20" fillId="0" borderId="0" xfId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</xf>
    <xf numFmtId="0" fontId="3" fillId="0" borderId="0" xfId="4" applyNumberFormat="1" applyFont="1" applyAlignment="1" applyProtection="1">
      <alignment horizontal="center" vertical="center"/>
    </xf>
    <xf numFmtId="0" fontId="2" fillId="0" borderId="0" xfId="5" applyAlignment="1" applyProtection="1">
      <alignment horizontal="center" vertical="center"/>
    </xf>
    <xf numFmtId="0" fontId="14" fillId="0" borderId="0" xfId="4" applyNumberFormat="1" applyFont="1" applyAlignment="1" applyProtection="1">
      <alignment horizontal="center" vertical="center"/>
    </xf>
    <xf numFmtId="0" fontId="17" fillId="0" borderId="0" xfId="4" applyNumberFormat="1" applyFont="1" applyAlignment="1" applyProtection="1">
      <alignment horizontal="center" vertical="center"/>
    </xf>
    <xf numFmtId="0" fontId="8" fillId="0" borderId="0" xfId="4" applyNumberFormat="1" applyFont="1" applyAlignment="1" applyProtection="1">
      <alignment horizontal="center" vertical="center" wrapText="1"/>
    </xf>
    <xf numFmtId="0" fontId="10" fillId="0" borderId="0" xfId="4" applyNumberFormat="1" applyFont="1" applyAlignment="1" applyProtection="1">
      <alignment horizontal="center" vertical="center" wrapText="1"/>
    </xf>
    <xf numFmtId="0" fontId="17" fillId="0" borderId="0" xfId="4" applyNumberFormat="1" applyFont="1" applyAlignment="1" applyProtection="1">
      <alignment horizontal="center" vertical="center" wrapText="1"/>
    </xf>
    <xf numFmtId="0" fontId="15" fillId="0" borderId="0" xfId="4" applyNumberFormat="1" applyFont="1" applyBorder="1" applyAlignment="1" applyProtection="1">
      <alignment horizontal="center" vertical="center" wrapText="1"/>
    </xf>
    <xf numFmtId="0" fontId="17" fillId="0" borderId="0" xfId="4" applyNumberFormat="1" applyFont="1" applyBorder="1" applyAlignment="1" applyProtection="1">
      <alignment horizontal="center" vertical="center" wrapText="1"/>
    </xf>
    <xf numFmtId="0" fontId="9" fillId="0" borderId="0" xfId="4" applyNumberFormat="1" applyFont="1" applyBorder="1" applyAlignment="1" applyProtection="1">
      <alignment horizontal="center" vertical="center" shrinkToFit="1"/>
    </xf>
    <xf numFmtId="0" fontId="11" fillId="0" borderId="0" xfId="4" applyNumberFormat="1" applyFont="1" applyBorder="1" applyAlignment="1" applyProtection="1">
      <alignment horizontal="center" vertical="center" wrapText="1"/>
    </xf>
    <xf numFmtId="0" fontId="10" fillId="0" borderId="0" xfId="4" applyNumberFormat="1" applyFont="1" applyBorder="1" applyAlignment="1" applyProtection="1">
      <alignment horizontal="center" vertical="center" shrinkToFit="1"/>
    </xf>
    <xf numFmtId="0" fontId="17" fillId="0" borderId="0" xfId="4" applyNumberFormat="1" applyFont="1" applyBorder="1" applyAlignment="1" applyProtection="1">
      <alignment horizontal="center" vertical="center" shrinkToFit="1"/>
    </xf>
    <xf numFmtId="0" fontId="18" fillId="0" borderId="0" xfId="4" applyNumberFormat="1" applyFont="1" applyBorder="1" applyAlignment="1" applyProtection="1">
      <alignment horizontal="center" vertical="center" shrinkToFit="1"/>
    </xf>
    <xf numFmtId="0" fontId="16" fillId="0" borderId="0" xfId="4" applyNumberFormat="1" applyFont="1" applyBorder="1" applyAlignment="1" applyProtection="1">
      <alignment horizontal="center" vertical="center" shrinkToFit="1"/>
    </xf>
    <xf numFmtId="0" fontId="23" fillId="0" borderId="0" xfId="4" applyNumberFormat="1" applyFont="1" applyFill="1" applyBorder="1" applyAlignment="1" applyProtection="1">
      <alignment horizontal="center" vertical="center" wrapText="1"/>
    </xf>
    <xf numFmtId="0" fontId="23" fillId="0" borderId="0" xfId="4" applyNumberFormat="1" applyFont="1" applyAlignment="1" applyProtection="1">
      <alignment horizontal="center" vertical="center"/>
    </xf>
    <xf numFmtId="0" fontId="23" fillId="0" borderId="0" xfId="5" applyFont="1" applyAlignment="1" applyProtection="1">
      <alignment horizontal="center" vertical="center"/>
    </xf>
    <xf numFmtId="0" fontId="7" fillId="0" borderId="0" xfId="4" applyNumberFormat="1" applyAlignment="1" applyProtection="1">
      <alignment horizontal="center" vertical="center"/>
    </xf>
    <xf numFmtId="0" fontId="13" fillId="0" borderId="0" xfId="4" applyNumberFormat="1" applyFont="1" applyAlignment="1" applyProtection="1">
      <alignment horizontal="center" vertical="center"/>
    </xf>
    <xf numFmtId="0" fontId="3" fillId="0" borderId="1" xfId="4" applyNumberFormat="1" applyFont="1" applyBorder="1" applyAlignment="1" applyProtection="1">
      <alignment horizontal="center" vertical="center"/>
    </xf>
    <xf numFmtId="0" fontId="18" fillId="0" borderId="0" xfId="4" applyNumberFormat="1" applyFont="1" applyAlignment="1" applyProtection="1">
      <alignment horizontal="center" vertical="center"/>
    </xf>
    <xf numFmtId="0" fontId="24" fillId="2" borderId="7" xfId="5" applyNumberFormat="1" applyFont="1" applyFill="1" applyBorder="1" applyAlignment="1" applyProtection="1">
      <alignment horizontal="center" vertical="center"/>
    </xf>
    <xf numFmtId="0" fontId="14" fillId="0" borderId="1" xfId="4" applyNumberFormat="1" applyFont="1" applyBorder="1" applyAlignment="1" applyProtection="1">
      <alignment horizontal="center" vertical="center"/>
    </xf>
    <xf numFmtId="0" fontId="17" fillId="0" borderId="1" xfId="4" applyNumberFormat="1" applyFont="1" applyBorder="1" applyAlignment="1" applyProtection="1">
      <alignment horizontal="center" vertical="center"/>
    </xf>
    <xf numFmtId="0" fontId="12" fillId="0" borderId="1" xfId="4" applyNumberFormat="1" applyFont="1" applyBorder="1" applyAlignment="1" applyProtection="1">
      <alignment horizontal="center" vertical="center"/>
    </xf>
    <xf numFmtId="0" fontId="24" fillId="2" borderId="4" xfId="5" applyNumberFormat="1" applyFont="1" applyFill="1" applyBorder="1" applyAlignment="1" applyProtection="1">
      <alignment horizontal="center" vertical="center"/>
    </xf>
    <xf numFmtId="0" fontId="20" fillId="0" borderId="8" xfId="5" applyFont="1" applyFill="1" applyBorder="1" applyAlignment="1" applyProtection="1">
      <alignment horizontal="center" vertical="center"/>
    </xf>
    <xf numFmtId="0" fontId="21" fillId="0" borderId="3" xfId="5" applyNumberFormat="1" applyFont="1" applyBorder="1" applyAlignment="1" applyProtection="1">
      <alignment horizontal="center" vertical="center"/>
    </xf>
    <xf numFmtId="0" fontId="16" fillId="0" borderId="0" xfId="5" applyFont="1" applyAlignment="1" applyProtection="1">
      <alignment horizontal="center" vertical="center"/>
    </xf>
    <xf numFmtId="0" fontId="18" fillId="0" borderId="0" xfId="5" applyFont="1" applyAlignment="1" applyProtection="1">
      <alignment horizontal="center" vertical="center"/>
    </xf>
    <xf numFmtId="0" fontId="21" fillId="0" borderId="0" xfId="5" applyNumberFormat="1" applyFont="1" applyBorder="1" applyAlignment="1" applyProtection="1">
      <alignment horizontal="center" vertical="center"/>
    </xf>
    <xf numFmtId="0" fontId="5" fillId="0" borderId="0" xfId="5" applyFont="1" applyAlignment="1" applyProtection="1">
      <alignment horizontal="center" vertical="center"/>
    </xf>
    <xf numFmtId="0" fontId="2" fillId="0" borderId="0" xfId="5" applyAlignment="1" applyProtection="1">
      <alignment horizontal="center" vertical="center"/>
    </xf>
    <xf numFmtId="0" fontId="0" fillId="0" borderId="0" xfId="0" applyProtection="1">
      <protection locked="0"/>
    </xf>
    <xf numFmtId="0" fontId="38" fillId="0" borderId="0" xfId="0" applyFont="1" applyProtection="1">
      <protection hidden="1"/>
    </xf>
    <xf numFmtId="0" fontId="22" fillId="0" borderId="0" xfId="1" applyFont="1" applyAlignment="1" applyProtection="1">
      <alignment horizontal="center"/>
      <protection locked="0"/>
    </xf>
    <xf numFmtId="0" fontId="22" fillId="0" borderId="0" xfId="1" applyNumberFormat="1" applyFont="1" applyAlignment="1" applyProtection="1">
      <alignment horizontal="center"/>
      <protection locked="0"/>
    </xf>
    <xf numFmtId="0" fontId="27" fillId="0" borderId="0" xfId="11"/>
    <xf numFmtId="49" fontId="22" fillId="0" borderId="0" xfId="1" applyNumberFormat="1" applyFont="1" applyAlignment="1" applyProtection="1">
      <alignment horizontal="center"/>
      <protection hidden="1"/>
    </xf>
    <xf numFmtId="0" fontId="22" fillId="0" borderId="0" xfId="1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45" fillId="0" borderId="0" xfId="1" applyFont="1" applyAlignment="1" applyProtection="1">
      <alignment horizontal="center"/>
      <protection hidden="1"/>
    </xf>
    <xf numFmtId="0" fontId="46" fillId="0" borderId="0" xfId="0" applyFont="1" applyProtection="1">
      <protection hidden="1"/>
    </xf>
    <xf numFmtId="0" fontId="27" fillId="3" borderId="0" xfId="11" applyFill="1"/>
    <xf numFmtId="0" fontId="2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hidden="1"/>
    </xf>
    <xf numFmtId="0" fontId="22" fillId="0" borderId="0" xfId="0" applyFont="1" applyProtection="1">
      <protection locked="0"/>
    </xf>
    <xf numFmtId="0" fontId="16" fillId="9" borderId="0" xfId="1" applyFont="1" applyFill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8" borderId="0" xfId="0" applyFont="1" applyFill="1" applyProtection="1">
      <protection hidden="1"/>
    </xf>
    <xf numFmtId="0" fontId="20" fillId="0" borderId="0" xfId="1" applyNumberFormat="1" applyFont="1" applyAlignment="1" applyProtection="1">
      <alignment horizontal="right" vertical="top"/>
      <protection hidden="1"/>
    </xf>
    <xf numFmtId="0" fontId="20" fillId="0" borderId="0" xfId="1" applyFont="1" applyAlignment="1" applyProtection="1">
      <alignment horizontal="right" vertical="top" wrapText="1"/>
      <protection hidden="1"/>
    </xf>
    <xf numFmtId="0" fontId="20" fillId="0" borderId="0" xfId="0" applyFont="1" applyAlignment="1" applyProtection="1">
      <alignment horizontal="right" vertical="top" wrapText="1"/>
      <protection hidden="1"/>
    </xf>
    <xf numFmtId="165" fontId="20" fillId="0" borderId="0" xfId="0" applyNumberFormat="1" applyFont="1" applyAlignment="1" applyProtection="1">
      <alignment horizontal="center" vertical="center"/>
      <protection hidden="1"/>
    </xf>
    <xf numFmtId="0" fontId="16" fillId="0" borderId="0" xfId="4" applyNumberFormat="1" applyFont="1" applyAlignment="1" applyProtection="1">
      <alignment horizontal="center" vertical="center" shrinkToFit="1"/>
      <protection locked="0" hidden="1"/>
    </xf>
    <xf numFmtId="0" fontId="3" fillId="0" borderId="0" xfId="4" applyNumberFormat="1" applyFont="1" applyAlignment="1" applyProtection="1">
      <alignment horizontal="center" vertical="center" shrinkToFit="1"/>
      <protection locked="0" hidden="1"/>
    </xf>
    <xf numFmtId="3" fontId="20" fillId="0" borderId="0" xfId="4" applyNumberFormat="1" applyFont="1" applyAlignment="1" applyProtection="1">
      <alignment horizontal="center" vertical="center" shrinkToFit="1"/>
      <protection locked="0" hidden="1"/>
    </xf>
    <xf numFmtId="4" fontId="20" fillId="0" borderId="0" xfId="4" applyNumberFormat="1" applyFont="1" applyAlignment="1" applyProtection="1">
      <alignment horizontal="center" vertical="center" shrinkToFit="1"/>
      <protection locked="0" hidden="1"/>
    </xf>
    <xf numFmtId="0" fontId="0" fillId="0" borderId="0" xfId="0" applyAlignment="1" applyProtection="1">
      <alignment horizontal="center"/>
      <protection locked="0"/>
    </xf>
    <xf numFmtId="0" fontId="20" fillId="0" borderId="12" xfId="1" applyNumberFormat="1" applyFont="1" applyBorder="1" applyAlignment="1" applyProtection="1">
      <alignment horizontal="center" vertical="center" wrapText="1"/>
      <protection locked="0"/>
    </xf>
    <xf numFmtId="0" fontId="50" fillId="7" borderId="12" xfId="1" applyFont="1" applyFill="1" applyBorder="1" applyAlignment="1" applyProtection="1">
      <alignment horizontal="center" vertical="center" wrapText="1"/>
      <protection locked="0"/>
    </xf>
    <xf numFmtId="0" fontId="23" fillId="0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28" fillId="0" borderId="1" xfId="4" applyNumberFormat="1" applyFont="1" applyFill="1" applyBorder="1" applyAlignment="1" applyProtection="1">
      <alignment horizontal="center" vertical="center" wrapText="1"/>
      <protection locked="0" hidden="1"/>
    </xf>
    <xf numFmtId="4" fontId="28" fillId="0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16" fillId="0" borderId="0" xfId="5" applyFont="1" applyAlignment="1" applyProtection="1">
      <alignment horizontal="center" vertical="center"/>
      <protection locked="0"/>
    </xf>
    <xf numFmtId="0" fontId="20" fillId="0" borderId="12" xfId="1" applyNumberFormat="1" applyFont="1" applyBorder="1" applyAlignment="1" applyProtection="1">
      <alignment horizontal="right" vertical="top" wrapText="1" indent="1"/>
      <protection locked="0"/>
    </xf>
    <xf numFmtId="0" fontId="3" fillId="0" borderId="0" xfId="4" applyNumberFormat="1" applyFont="1" applyAlignment="1" applyProtection="1">
      <alignment horizontal="right" vertical="center" indent="1" shrinkToFit="1"/>
      <protection locked="0" hidden="1"/>
    </xf>
    <xf numFmtId="0" fontId="42" fillId="3" borderId="1" xfId="31" applyNumberFormat="1" applyFont="1" applyFill="1" applyBorder="1" applyAlignment="1" applyProtection="1">
      <alignment horizontal="center" vertical="center" wrapText="1"/>
      <protection hidden="1"/>
    </xf>
    <xf numFmtId="0" fontId="42" fillId="3" borderId="1" xfId="512" applyNumberFormat="1" applyFont="1" applyFill="1" applyBorder="1" applyAlignment="1" applyProtection="1">
      <alignment horizontal="center" vertical="center" wrapText="1"/>
      <protection hidden="1"/>
    </xf>
    <xf numFmtId="0" fontId="41" fillId="3" borderId="1" xfId="32" applyFont="1" applyFill="1" applyBorder="1" applyAlignment="1" applyProtection="1">
      <alignment horizontal="center" vertical="center" wrapText="1"/>
      <protection hidden="1"/>
    </xf>
    <xf numFmtId="37" fontId="41" fillId="3" borderId="1" xfId="32" applyNumberFormat="1" applyFont="1" applyFill="1" applyBorder="1" applyAlignment="1" applyProtection="1">
      <alignment horizontal="center" vertical="center" wrapText="1"/>
      <protection hidden="1"/>
    </xf>
    <xf numFmtId="0" fontId="22" fillId="0" borderId="12" xfId="0" applyFont="1" applyBorder="1" applyAlignment="1" applyProtection="1">
      <alignment horizontal="center" vertical="center"/>
      <protection hidden="1"/>
    </xf>
    <xf numFmtId="0" fontId="37" fillId="0" borderId="12" xfId="512" applyNumberFormat="1" applyFont="1" applyBorder="1" applyAlignment="1" applyProtection="1">
      <alignment horizontal="center" vertical="center"/>
      <protection hidden="1"/>
    </xf>
    <xf numFmtId="0" fontId="25" fillId="0" borderId="12" xfId="30" applyFont="1" applyFill="1" applyBorder="1" applyAlignment="1" applyProtection="1">
      <alignment horizontal="right" vertical="top" wrapText="1"/>
      <protection hidden="1"/>
    </xf>
    <xf numFmtId="0" fontId="39" fillId="0" borderId="12" xfId="30" applyFont="1" applyFill="1" applyBorder="1" applyAlignment="1" applyProtection="1">
      <alignment horizontal="center" vertical="center" wrapText="1"/>
      <protection hidden="1"/>
    </xf>
    <xf numFmtId="3" fontId="40" fillId="0" borderId="12" xfId="653" applyNumberFormat="1" applyFont="1" applyBorder="1" applyAlignment="1" applyProtection="1">
      <alignment horizontal="center" vertical="center" wrapText="1" readingOrder="2"/>
      <protection hidden="1"/>
    </xf>
    <xf numFmtId="3" fontId="40" fillId="0" borderId="12" xfId="654" applyNumberFormat="1" applyFont="1" applyBorder="1" applyAlignment="1" applyProtection="1">
      <alignment horizontal="center" vertical="center" wrapText="1"/>
      <protection hidden="1"/>
    </xf>
    <xf numFmtId="3" fontId="40" fillId="0" borderId="12" xfId="654" applyNumberFormat="1" applyFont="1" applyBorder="1" applyAlignment="1" applyProtection="1">
      <alignment horizontal="center" vertical="center" wrapText="1" readingOrder="2"/>
      <protection hidden="1"/>
    </xf>
    <xf numFmtId="0" fontId="22" fillId="0" borderId="0" xfId="0" applyFont="1" applyProtection="1">
      <protection hidden="1"/>
    </xf>
    <xf numFmtId="0" fontId="35" fillId="0" borderId="0" xfId="0" applyFont="1" applyAlignment="1" applyProtection="1">
      <alignment horizontal="right" vertical="top"/>
      <protection hidden="1"/>
    </xf>
    <xf numFmtId="0" fontId="0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9" fillId="0" borderId="0" xfId="4" applyNumberFormat="1" applyFont="1" applyBorder="1" applyAlignment="1" applyProtection="1">
      <alignment vertical="center" wrapText="1"/>
      <protection locked="0"/>
    </xf>
    <xf numFmtId="0" fontId="59" fillId="0" borderId="2" xfId="4" applyNumberFormat="1" applyFont="1" applyBorder="1" applyAlignment="1" applyProtection="1">
      <alignment horizontal="center" vertical="center"/>
      <protection locked="0"/>
    </xf>
    <xf numFmtId="3" fontId="51" fillId="7" borderId="12" xfId="1" applyNumberFormat="1" applyFont="1" applyFill="1" applyBorder="1" applyAlignment="1" applyProtection="1">
      <alignment horizontal="center" vertical="center" wrapText="1"/>
      <protection locked="0"/>
    </xf>
    <xf numFmtId="0" fontId="60" fillId="10" borderId="12" xfId="1" applyNumberFormat="1" applyFont="1" applyFill="1" applyBorder="1" applyAlignment="1" applyProtection="1">
      <alignment horizontal="center" wrapText="1"/>
      <protection locked="0"/>
    </xf>
    <xf numFmtId="0" fontId="20" fillId="10" borderId="12" xfId="1" applyNumberFormat="1" applyFont="1" applyFill="1" applyBorder="1" applyAlignment="1" applyProtection="1">
      <alignment horizontal="center" vertical="center" wrapText="1"/>
      <protection locked="0"/>
    </xf>
    <xf numFmtId="3" fontId="22" fillId="10" borderId="12" xfId="0" applyNumberFormat="1" applyFont="1" applyFill="1" applyBorder="1" applyAlignment="1" applyProtection="1">
      <alignment horizontal="center" vertical="center" wrapText="1"/>
      <protection locked="0"/>
    </xf>
    <xf numFmtId="0" fontId="60" fillId="12" borderId="12" xfId="1" applyNumberFormat="1" applyFont="1" applyFill="1" applyBorder="1" applyAlignment="1" applyProtection="1">
      <alignment horizontal="center" vertical="center" wrapText="1"/>
      <protection hidden="1"/>
    </xf>
    <xf numFmtId="3" fontId="2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60" fillId="12" borderId="12" xfId="1" quotePrefix="1" applyNumberFormat="1" applyFont="1" applyFill="1" applyBorder="1" applyAlignment="1" applyProtection="1">
      <alignment horizontal="center" vertical="center" wrapText="1"/>
      <protection hidden="1"/>
    </xf>
    <xf numFmtId="0" fontId="60" fillId="10" borderId="12" xfId="1" applyNumberFormat="1" applyFont="1" applyFill="1" applyBorder="1" applyAlignment="1" applyProtection="1">
      <alignment horizontal="center" vertical="center" wrapText="1"/>
      <protection hidden="1"/>
    </xf>
    <xf numFmtId="3" fontId="20" fillId="10" borderId="12" xfId="1" applyNumberFormat="1" applyFont="1" applyFill="1" applyBorder="1" applyAlignment="1" applyProtection="1">
      <alignment horizontal="center" vertical="center" wrapText="1"/>
      <protection locked="0"/>
    </xf>
    <xf numFmtId="0" fontId="20" fillId="0" borderId="12" xfId="1" quotePrefix="1" applyNumberFormat="1" applyFont="1" applyBorder="1" applyAlignment="1" applyProtection="1">
      <alignment horizontal="right" vertical="top" wrapText="1" indent="1"/>
      <protection locked="0"/>
    </xf>
    <xf numFmtId="2" fontId="20" fillId="0" borderId="12" xfId="1" applyNumberFormat="1" applyFont="1" applyBorder="1" applyAlignment="1" applyProtection="1">
      <alignment horizontal="right" vertical="center" wrapText="1" indent="1"/>
      <protection locked="0"/>
    </xf>
    <xf numFmtId="0" fontId="62" fillId="3" borderId="1" xfId="32" applyFont="1" applyFill="1" applyBorder="1" applyAlignment="1" applyProtection="1">
      <alignment horizontal="center" vertical="center" wrapText="1"/>
      <protection hidden="1"/>
    </xf>
    <xf numFmtId="3" fontId="22" fillId="11" borderId="12" xfId="0" applyNumberFormat="1" applyFont="1" applyFill="1" applyBorder="1" applyAlignment="1" applyProtection="1">
      <alignment horizontal="center" vertical="center" wrapText="1"/>
      <protection locked="0"/>
    </xf>
    <xf numFmtId="0" fontId="27" fillId="3" borderId="0" xfId="11" applyFill="1" applyAlignment="1"/>
    <xf numFmtId="0" fontId="30" fillId="0" borderId="0" xfId="4" quotePrefix="1" applyNumberFormat="1" applyFont="1" applyBorder="1" applyAlignment="1" applyProtection="1">
      <alignment horizontal="center" vertical="center" wrapText="1"/>
      <protection locked="0"/>
    </xf>
    <xf numFmtId="0" fontId="30" fillId="0" borderId="0" xfId="4" applyNumberFormat="1" applyFont="1" applyBorder="1" applyAlignment="1" applyProtection="1">
      <alignment horizontal="center" vertical="center" wrapText="1"/>
      <protection locked="0"/>
    </xf>
    <xf numFmtId="0" fontId="23" fillId="0" borderId="19" xfId="4" applyNumberFormat="1" applyFont="1" applyBorder="1" applyAlignment="1" applyProtection="1">
      <alignment horizontal="center" vertical="center" wrapText="1"/>
      <protection locked="0" hidden="1"/>
    </xf>
    <xf numFmtId="0" fontId="23" fillId="0" borderId="23" xfId="4" applyNumberFormat="1" applyFont="1" applyBorder="1" applyAlignment="1" applyProtection="1">
      <alignment horizontal="center" vertical="center" wrapText="1"/>
      <protection locked="0" hidden="1"/>
    </xf>
    <xf numFmtId="0" fontId="23" fillId="0" borderId="20" xfId="4" applyNumberFormat="1" applyFont="1" applyBorder="1" applyAlignment="1" applyProtection="1">
      <alignment horizontal="center" vertical="center" wrapText="1"/>
      <protection locked="0" hidden="1"/>
    </xf>
    <xf numFmtId="0" fontId="31" fillId="0" borderId="16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18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17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21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0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22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5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2" xfId="4" applyNumberFormat="1" applyFont="1" applyBorder="1" applyAlignment="1" applyProtection="1">
      <alignment horizontal="center" vertical="center" wrapText="1" readingOrder="2"/>
      <protection locked="0" hidden="1"/>
    </xf>
    <xf numFmtId="0" fontId="31" fillId="0" borderId="6" xfId="4" applyNumberFormat="1" applyFont="1" applyBorder="1" applyAlignment="1" applyProtection="1">
      <alignment horizontal="center" vertical="center" wrapText="1" readingOrder="2"/>
      <protection locked="0" hidden="1"/>
    </xf>
    <xf numFmtId="0" fontId="29" fillId="3" borderId="13" xfId="4" applyNumberFormat="1" applyFont="1" applyFill="1" applyBorder="1" applyAlignment="1" applyProtection="1">
      <alignment horizontal="center" vertical="center" wrapText="1" shrinkToFit="1"/>
      <protection locked="0" hidden="1"/>
    </xf>
    <xf numFmtId="0" fontId="29" fillId="3" borderId="14" xfId="4" applyNumberFormat="1" applyFont="1" applyFill="1" applyBorder="1" applyAlignment="1" applyProtection="1">
      <alignment horizontal="center" vertical="center" wrapText="1" shrinkToFit="1"/>
      <protection locked="0" hidden="1"/>
    </xf>
    <xf numFmtId="0" fontId="29" fillId="3" borderId="15" xfId="4" applyNumberFormat="1" applyFont="1" applyFill="1" applyBorder="1" applyAlignment="1" applyProtection="1">
      <alignment horizontal="center" vertical="center" wrapText="1" shrinkToFit="1"/>
      <protection locked="0" hidden="1"/>
    </xf>
    <xf numFmtId="0" fontId="28" fillId="0" borderId="16" xfId="4" applyNumberFormat="1" applyFont="1" applyBorder="1" applyAlignment="1" applyProtection="1">
      <alignment horizontal="center" vertical="center" wrapText="1"/>
      <protection locked="0" hidden="1"/>
    </xf>
    <xf numFmtId="0" fontId="28" fillId="0" borderId="17" xfId="4" applyNumberFormat="1" applyFont="1" applyBorder="1" applyAlignment="1" applyProtection="1">
      <alignment horizontal="center" vertical="center" wrapText="1"/>
      <protection locked="0" hidden="1"/>
    </xf>
    <xf numFmtId="0" fontId="28" fillId="0" borderId="5" xfId="4" applyNumberFormat="1" applyFont="1" applyBorder="1" applyAlignment="1" applyProtection="1">
      <alignment horizontal="center" vertical="center" wrapText="1"/>
      <protection locked="0" hidden="1"/>
    </xf>
    <xf numFmtId="0" fontId="28" fillId="0" borderId="6" xfId="4" applyNumberFormat="1" applyFont="1" applyBorder="1" applyAlignment="1" applyProtection="1">
      <alignment horizontal="center" vertical="center" wrapText="1"/>
      <protection locked="0" hidden="1"/>
    </xf>
    <xf numFmtId="164" fontId="34" fillId="5" borderId="19" xfId="5" applyNumberFormat="1" applyFont="1" applyFill="1" applyBorder="1" applyAlignment="1" applyProtection="1">
      <alignment horizontal="center" vertical="center"/>
      <protection locked="0" hidden="1"/>
    </xf>
    <xf numFmtId="164" fontId="34" fillId="5" borderId="20" xfId="5" applyNumberFormat="1" applyFont="1" applyFill="1" applyBorder="1" applyAlignment="1" applyProtection="1">
      <alignment horizontal="center" vertical="center"/>
      <protection locked="0" hidden="1"/>
    </xf>
    <xf numFmtId="0" fontId="32" fillId="0" borderId="2" xfId="4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</xf>
    <xf numFmtId="0" fontId="5" fillId="0" borderId="0" xfId="5" applyFont="1" applyAlignment="1" applyProtection="1">
      <alignment horizontal="center" vertical="center"/>
    </xf>
    <xf numFmtId="0" fontId="15" fillId="0" borderId="0" xfId="4" applyNumberFormat="1" applyFont="1" applyBorder="1" applyAlignment="1" applyProtection="1">
      <alignment horizontal="center" vertical="center" wrapText="1"/>
    </xf>
    <xf numFmtId="0" fontId="43" fillId="4" borderId="9" xfId="5" applyFont="1" applyFill="1" applyBorder="1" applyAlignment="1" applyProtection="1">
      <alignment horizontal="center" vertical="center"/>
      <protection locked="0"/>
    </xf>
    <xf numFmtId="0" fontId="43" fillId="4" borderId="10" xfId="5" applyFont="1" applyFill="1" applyBorder="1" applyAlignment="1" applyProtection="1">
      <alignment horizontal="center" vertical="center"/>
      <protection locked="0"/>
    </xf>
    <xf numFmtId="0" fontId="44" fillId="6" borderId="1" xfId="5" applyFont="1" applyFill="1" applyBorder="1" applyAlignment="1" applyProtection="1">
      <alignment horizontal="center" vertical="center" wrapText="1"/>
    </xf>
    <xf numFmtId="0" fontId="2" fillId="0" borderId="0" xfId="5" applyAlignment="1" applyProtection="1">
      <alignment horizontal="center" vertical="center"/>
    </xf>
    <xf numFmtId="0" fontId="2" fillId="0" borderId="11" xfId="5" applyBorder="1" applyAlignment="1" applyProtection="1">
      <alignment horizontal="center" vertical="center"/>
    </xf>
    <xf numFmtId="0" fontId="52" fillId="6" borderId="19" xfId="5" applyFont="1" applyFill="1" applyBorder="1" applyAlignment="1" applyProtection="1">
      <alignment horizontal="center" vertical="center" wrapText="1"/>
      <protection locked="0"/>
    </xf>
    <xf numFmtId="0" fontId="52" fillId="6" borderId="23" xfId="5" applyFont="1" applyFill="1" applyBorder="1" applyAlignment="1" applyProtection="1">
      <alignment horizontal="center" vertical="center" wrapText="1"/>
      <protection locked="0"/>
    </xf>
    <xf numFmtId="0" fontId="52" fillId="6" borderId="20" xfId="5" applyFont="1" applyFill="1" applyBorder="1" applyAlignment="1" applyProtection="1">
      <alignment horizontal="center" vertical="center" wrapText="1"/>
      <protection locked="0"/>
    </xf>
    <xf numFmtId="0" fontId="56" fillId="11" borderId="19" xfId="5" applyFont="1" applyFill="1" applyBorder="1" applyAlignment="1" applyProtection="1">
      <alignment horizontal="center" vertical="center" wrapText="1"/>
      <protection locked="0"/>
    </xf>
    <xf numFmtId="0" fontId="56" fillId="11" borderId="23" xfId="5" applyFont="1" applyFill="1" applyBorder="1" applyAlignment="1" applyProtection="1">
      <alignment horizontal="center" vertical="center" wrapText="1"/>
      <protection locked="0"/>
    </xf>
    <xf numFmtId="0" fontId="56" fillId="11" borderId="20" xfId="5" applyFont="1" applyFill="1" applyBorder="1" applyAlignment="1" applyProtection="1">
      <alignment horizontal="center" vertical="center" wrapText="1"/>
      <protection locked="0"/>
    </xf>
    <xf numFmtId="0" fontId="49" fillId="10" borderId="12" xfId="1" applyNumberFormat="1" applyFont="1" applyFill="1" applyBorder="1" applyAlignment="1" applyProtection="1">
      <alignment horizontal="center" vertical="center" wrapText="1"/>
      <protection locked="0"/>
    </xf>
    <xf numFmtId="0" fontId="48" fillId="10" borderId="12" xfId="1" applyNumberFormat="1" applyFont="1" applyFill="1" applyBorder="1" applyAlignment="1" applyProtection="1">
      <alignment horizontal="center" vertical="center" wrapText="1"/>
      <protection locked="0"/>
    </xf>
    <xf numFmtId="0" fontId="63" fillId="7" borderId="16" xfId="0" applyFont="1" applyFill="1" applyBorder="1" applyAlignment="1" applyProtection="1">
      <alignment horizontal="center" vertical="center" wrapText="1"/>
    </xf>
    <xf numFmtId="0" fontId="63" fillId="7" borderId="18" xfId="0" applyFont="1" applyFill="1" applyBorder="1" applyAlignment="1" applyProtection="1">
      <alignment horizontal="center" vertical="center" wrapText="1"/>
    </xf>
    <xf numFmtId="0" fontId="63" fillId="7" borderId="17" xfId="0" applyFont="1" applyFill="1" applyBorder="1" applyAlignment="1" applyProtection="1">
      <alignment horizontal="center" vertical="center" wrapText="1"/>
    </xf>
    <xf numFmtId="0" fontId="63" fillId="7" borderId="21" xfId="0" applyFont="1" applyFill="1" applyBorder="1" applyAlignment="1" applyProtection="1">
      <alignment horizontal="center" vertical="center" wrapText="1"/>
    </xf>
    <xf numFmtId="0" fontId="63" fillId="7" borderId="0" xfId="0" applyFont="1" applyFill="1" applyBorder="1" applyAlignment="1" applyProtection="1">
      <alignment horizontal="center" vertical="center" wrapText="1"/>
    </xf>
    <xf numFmtId="0" fontId="63" fillId="7" borderId="22" xfId="0" applyFont="1" applyFill="1" applyBorder="1" applyAlignment="1" applyProtection="1">
      <alignment horizontal="center" vertical="center" wrapText="1"/>
    </xf>
    <xf numFmtId="0" fontId="63" fillId="7" borderId="5" xfId="0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</xf>
    <xf numFmtId="0" fontId="63" fillId="7" borderId="6" xfId="0" applyFont="1" applyFill="1" applyBorder="1" applyAlignment="1" applyProtection="1">
      <alignment horizontal="center" vertical="center" wrapText="1"/>
    </xf>
    <xf numFmtId="0" fontId="65" fillId="13" borderId="12" xfId="657" applyFont="1" applyFill="1" applyBorder="1" applyAlignment="1" applyProtection="1">
      <alignment horizontal="center" vertical="center"/>
      <protection locked="0"/>
    </xf>
    <xf numFmtId="0" fontId="66" fillId="14" borderId="16" xfId="12" applyFont="1" applyFill="1" applyBorder="1" applyAlignment="1" applyProtection="1">
      <alignment horizontal="center" vertical="center"/>
    </xf>
    <xf numFmtId="0" fontId="66" fillId="14" borderId="18" xfId="12" applyFont="1" applyFill="1" applyBorder="1" applyAlignment="1" applyProtection="1">
      <alignment horizontal="center" vertical="center"/>
    </xf>
    <xf numFmtId="0" fontId="66" fillId="14" borderId="17" xfId="12" applyFont="1" applyFill="1" applyBorder="1" applyAlignment="1" applyProtection="1">
      <alignment horizontal="center" vertical="center"/>
    </xf>
    <xf numFmtId="0" fontId="66" fillId="14" borderId="5" xfId="12" applyFont="1" applyFill="1" applyBorder="1" applyAlignment="1" applyProtection="1">
      <alignment horizontal="center" vertical="center"/>
    </xf>
    <xf numFmtId="0" fontId="66" fillId="14" borderId="2" xfId="12" applyFont="1" applyFill="1" applyBorder="1" applyAlignment="1" applyProtection="1">
      <alignment horizontal="center" vertical="center"/>
    </xf>
    <xf numFmtId="0" fontId="66" fillId="14" borderId="6" xfId="12" applyFont="1" applyFill="1" applyBorder="1" applyAlignment="1" applyProtection="1">
      <alignment horizontal="center" vertical="center"/>
    </xf>
    <xf numFmtId="0" fontId="67" fillId="0" borderId="0" xfId="657" applyFont="1" applyFill="1" applyBorder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Protection="1"/>
    <xf numFmtId="49" fontId="27" fillId="15" borderId="0" xfId="11" applyNumberFormat="1" applyFill="1" applyAlignment="1">
      <alignment horizontal="center" vertical="center"/>
    </xf>
    <xf numFmtId="49" fontId="68" fillId="15" borderId="0" xfId="657" applyNumberFormat="1" applyFont="1" applyFill="1" applyAlignment="1" applyProtection="1">
      <alignment horizontal="left" vertical="center" indent="1"/>
      <protection locked="0" hidden="1"/>
    </xf>
    <xf numFmtId="49" fontId="27" fillId="16" borderId="0" xfId="11" applyNumberFormat="1" applyFill="1" applyAlignment="1">
      <alignment horizontal="center" vertical="center"/>
    </xf>
    <xf numFmtId="49" fontId="71" fillId="15" borderId="0" xfId="657" applyNumberFormat="1" applyFont="1" applyFill="1" applyAlignment="1" applyProtection="1">
      <alignment horizontal="center" vertical="center"/>
      <protection locked="0" hidden="1"/>
    </xf>
  </cellXfs>
  <cellStyles count="658">
    <cellStyle name="Hyperlink" xfId="657" builtinId="8"/>
    <cellStyle name="Hyperlink 2" xfId="9"/>
    <cellStyle name="Hyperlink 2 2" xfId="10"/>
    <cellStyle name="Normal" xfId="0" builtinId="0"/>
    <cellStyle name="Normal 10" xfId="656"/>
    <cellStyle name="Normal 2" xfId="1"/>
    <cellStyle name="Normal 2 10" xfId="595"/>
    <cellStyle name="Normal 2 11" xfId="575"/>
    <cellStyle name="Normal 2 12" xfId="611"/>
    <cellStyle name="Normal 2 13" xfId="634"/>
    <cellStyle name="Normal 2 14" xfId="590"/>
    <cellStyle name="Normal 2 2" xfId="2"/>
    <cellStyle name="Normal 2 2 10" xfId="621"/>
    <cellStyle name="Normal 2 2 11" xfId="620"/>
    <cellStyle name="Normal 2 2 12" xfId="623"/>
    <cellStyle name="Normal 2 2 2" xfId="16"/>
    <cellStyle name="Normal 2 2 2 10" xfId="630"/>
    <cellStyle name="Normal 2 2 2 11" xfId="598"/>
    <cellStyle name="Normal 2 2 2 2" xfId="17"/>
    <cellStyle name="Normal 2 2 2 2 10" xfId="604"/>
    <cellStyle name="Normal 2 2 2 2 2" xfId="18"/>
    <cellStyle name="Normal 2 2 2 2 2 10" xfId="550"/>
    <cellStyle name="Normal 2 2 2 2 2 2" xfId="521"/>
    <cellStyle name="Normal 2 2 2 2 2 2 2" xfId="522"/>
    <cellStyle name="Normal 2 2 2 2 2 3" xfId="540"/>
    <cellStyle name="Normal 2 2 2 2 2 4" xfId="537"/>
    <cellStyle name="Normal 2 2 2 2 2 5" xfId="585"/>
    <cellStyle name="Normal 2 2 2 2 2 6" xfId="599"/>
    <cellStyle name="Normal 2 2 2 2 2 7" xfId="569"/>
    <cellStyle name="Normal 2 2 2 2 2 8" xfId="622"/>
    <cellStyle name="Normal 2 2 2 2 2 9" xfId="556"/>
    <cellStyle name="Normal 2 2 2 2 3" xfId="509"/>
    <cellStyle name="Normal 2 2 2 2 3 2" xfId="539"/>
    <cellStyle name="Normal 2 2 2 2 4" xfId="583"/>
    <cellStyle name="Normal 2 2 2 2 5" xfId="555"/>
    <cellStyle name="Normal 2 2 2 2 6" xfId="565"/>
    <cellStyle name="Normal 2 2 2 2 7" xfId="624"/>
    <cellStyle name="Normal 2 2 2 2 8" xfId="619"/>
    <cellStyle name="Normal 2 2 2 2 9" xfId="627"/>
    <cellStyle name="Normal 2 2 2 3" xfId="507"/>
    <cellStyle name="Normal 2 2 2 3 2" xfId="520"/>
    <cellStyle name="Normal 2 2 2 4" xfId="538"/>
    <cellStyle name="Normal 2 2 2 5" xfId="584"/>
    <cellStyle name="Normal 2 2 2 6" xfId="601"/>
    <cellStyle name="Normal 2 2 2 7" xfId="564"/>
    <cellStyle name="Normal 2 2 2 8" xfId="625"/>
    <cellStyle name="Normal 2 2 2 9" xfId="616"/>
    <cellStyle name="Normal 2 2 3" xfId="19"/>
    <cellStyle name="Normal 2 2 4" xfId="20"/>
    <cellStyle name="Normal 2 2 4 10" xfId="615"/>
    <cellStyle name="Normal 2 2 4 2" xfId="514"/>
    <cellStyle name="Normal 2 2 4 2 2" xfId="523"/>
    <cellStyle name="Normal 2 2 4 3" xfId="541"/>
    <cellStyle name="Normal 2 2 4 4" xfId="582"/>
    <cellStyle name="Normal 2 2 4 5" xfId="603"/>
    <cellStyle name="Normal 2 2 4 6" xfId="562"/>
    <cellStyle name="Normal 2 2 4 7" xfId="631"/>
    <cellStyle name="Normal 2 2 4 8" xfId="596"/>
    <cellStyle name="Normal 2 2 4 9" xfId="572"/>
    <cellStyle name="Normal 2 2 5" xfId="508"/>
    <cellStyle name="Normal 2 2 5 2" xfId="531"/>
    <cellStyle name="Normal 2 2 6" xfId="534"/>
    <cellStyle name="Normal 2 2 7" xfId="586"/>
    <cellStyle name="Normal 2 2 8" xfId="597"/>
    <cellStyle name="Normal 2 2 9" xfId="568"/>
    <cellStyle name="Normal 2 3" xfId="6"/>
    <cellStyle name="Normal 2 3 10" xfId="48"/>
    <cellStyle name="Normal 2 3 100" xfId="223"/>
    <cellStyle name="Normal 2 3 101" xfId="232"/>
    <cellStyle name="Normal 2 3 102" xfId="237"/>
    <cellStyle name="Normal 2 3 103" xfId="230"/>
    <cellStyle name="Normal 2 3 104" xfId="239"/>
    <cellStyle name="Normal 2 3 105" xfId="228"/>
    <cellStyle name="Normal 2 3 106" xfId="241"/>
    <cellStyle name="Normal 2 3 107" xfId="226"/>
    <cellStyle name="Normal 2 3 108" xfId="243"/>
    <cellStyle name="Normal 2 3 109" xfId="224"/>
    <cellStyle name="Normal 2 3 11" xfId="35"/>
    <cellStyle name="Normal 2 3 110" xfId="245"/>
    <cellStyle name="Normal 2 3 111" xfId="247"/>
    <cellStyle name="Normal 2 3 112" xfId="249"/>
    <cellStyle name="Normal 2 3 113" xfId="251"/>
    <cellStyle name="Normal 2 3 114" xfId="253"/>
    <cellStyle name="Normal 2 3 115" xfId="255"/>
    <cellStyle name="Normal 2 3 116" xfId="257"/>
    <cellStyle name="Normal 2 3 117" xfId="259"/>
    <cellStyle name="Normal 2 3 118" xfId="261"/>
    <cellStyle name="Normal 2 3 119" xfId="263"/>
    <cellStyle name="Normal 2 3 12" xfId="50"/>
    <cellStyle name="Normal 2 3 120" xfId="265"/>
    <cellStyle name="Normal 2 3 121" xfId="267"/>
    <cellStyle name="Normal 2 3 122" xfId="269"/>
    <cellStyle name="Normal 2 3 123" xfId="271"/>
    <cellStyle name="Normal 2 3 124" xfId="273"/>
    <cellStyle name="Normal 2 3 125" xfId="275"/>
    <cellStyle name="Normal 2 3 126" xfId="277"/>
    <cellStyle name="Normal 2 3 127" xfId="279"/>
    <cellStyle name="Normal 2 3 128" xfId="281"/>
    <cellStyle name="Normal 2 3 129" xfId="283"/>
    <cellStyle name="Normal 2 3 13" xfId="52"/>
    <cellStyle name="Normal 2 3 130" xfId="285"/>
    <cellStyle name="Normal 2 3 131" xfId="287"/>
    <cellStyle name="Normal 2 3 132" xfId="289"/>
    <cellStyle name="Normal 2 3 133" xfId="291"/>
    <cellStyle name="Normal 2 3 134" xfId="293"/>
    <cellStyle name="Normal 2 3 135" xfId="295"/>
    <cellStyle name="Normal 2 3 136" xfId="297"/>
    <cellStyle name="Normal 2 3 137" xfId="299"/>
    <cellStyle name="Normal 2 3 138" xfId="301"/>
    <cellStyle name="Normal 2 3 139" xfId="303"/>
    <cellStyle name="Normal 2 3 14" xfId="54"/>
    <cellStyle name="Normal 2 3 140" xfId="305"/>
    <cellStyle name="Normal 2 3 141" xfId="307"/>
    <cellStyle name="Normal 2 3 142" xfId="309"/>
    <cellStyle name="Normal 2 3 143" xfId="311"/>
    <cellStyle name="Normal 2 3 144" xfId="313"/>
    <cellStyle name="Normal 2 3 145" xfId="315"/>
    <cellStyle name="Normal 2 3 146" xfId="317"/>
    <cellStyle name="Normal 2 3 147" xfId="319"/>
    <cellStyle name="Normal 2 3 148" xfId="321"/>
    <cellStyle name="Normal 2 3 149" xfId="323"/>
    <cellStyle name="Normal 2 3 15" xfId="56"/>
    <cellStyle name="Normal 2 3 150" xfId="325"/>
    <cellStyle name="Normal 2 3 151" xfId="327"/>
    <cellStyle name="Normal 2 3 152" xfId="329"/>
    <cellStyle name="Normal 2 3 153" xfId="331"/>
    <cellStyle name="Normal 2 3 154" xfId="333"/>
    <cellStyle name="Normal 2 3 155" xfId="335"/>
    <cellStyle name="Normal 2 3 156" xfId="337"/>
    <cellStyle name="Normal 2 3 157" xfId="339"/>
    <cellStyle name="Normal 2 3 158" xfId="341"/>
    <cellStyle name="Normal 2 3 159" xfId="343"/>
    <cellStyle name="Normal 2 3 16" xfId="58"/>
    <cellStyle name="Normal 2 3 160" xfId="345"/>
    <cellStyle name="Normal 2 3 161" xfId="347"/>
    <cellStyle name="Normal 2 3 162" xfId="349"/>
    <cellStyle name="Normal 2 3 163" xfId="351"/>
    <cellStyle name="Normal 2 3 164" xfId="353"/>
    <cellStyle name="Normal 2 3 165" xfId="355"/>
    <cellStyle name="Normal 2 3 166" xfId="357"/>
    <cellStyle name="Normal 2 3 167" xfId="359"/>
    <cellStyle name="Normal 2 3 168" xfId="361"/>
    <cellStyle name="Normal 2 3 169" xfId="363"/>
    <cellStyle name="Normal 2 3 17" xfId="60"/>
    <cellStyle name="Normal 2 3 170" xfId="365"/>
    <cellStyle name="Normal 2 3 171" xfId="367"/>
    <cellStyle name="Normal 2 3 172" xfId="369"/>
    <cellStyle name="Normal 2 3 173" xfId="371"/>
    <cellStyle name="Normal 2 3 174" xfId="373"/>
    <cellStyle name="Normal 2 3 175" xfId="375"/>
    <cellStyle name="Normal 2 3 176" xfId="377"/>
    <cellStyle name="Normal 2 3 177" xfId="379"/>
    <cellStyle name="Normal 2 3 178" xfId="381"/>
    <cellStyle name="Normal 2 3 179" xfId="382"/>
    <cellStyle name="Normal 2 3 18" xfId="62"/>
    <cellStyle name="Normal 2 3 180" xfId="383"/>
    <cellStyle name="Normal 2 3 181" xfId="392"/>
    <cellStyle name="Normal 2 3 182" xfId="398"/>
    <cellStyle name="Normal 2 3 183" xfId="390"/>
    <cellStyle name="Normal 2 3 184" xfId="400"/>
    <cellStyle name="Normal 2 3 185" xfId="388"/>
    <cellStyle name="Normal 2 3 186" xfId="402"/>
    <cellStyle name="Normal 2 3 187" xfId="386"/>
    <cellStyle name="Normal 2 3 188" xfId="404"/>
    <cellStyle name="Normal 2 3 189" xfId="384"/>
    <cellStyle name="Normal 2 3 19" xfId="64"/>
    <cellStyle name="Normal 2 3 190" xfId="406"/>
    <cellStyle name="Normal 2 3 191" xfId="408"/>
    <cellStyle name="Normal 2 3 192" xfId="410"/>
    <cellStyle name="Normal 2 3 193" xfId="412"/>
    <cellStyle name="Normal 2 3 194" xfId="414"/>
    <cellStyle name="Normal 2 3 195" xfId="416"/>
    <cellStyle name="Normal 2 3 196" xfId="418"/>
    <cellStyle name="Normal 2 3 197" xfId="420"/>
    <cellStyle name="Normal 2 3 198" xfId="422"/>
    <cellStyle name="Normal 2 3 199" xfId="424"/>
    <cellStyle name="Normal 2 3 2" xfId="21"/>
    <cellStyle name="Normal 2 3 20" xfId="66"/>
    <cellStyle name="Normal 2 3 200" xfId="426"/>
    <cellStyle name="Normal 2 3 201" xfId="428"/>
    <cellStyle name="Normal 2 3 202" xfId="430"/>
    <cellStyle name="Normal 2 3 203" xfId="432"/>
    <cellStyle name="Normal 2 3 204" xfId="434"/>
    <cellStyle name="Normal 2 3 205" xfId="436"/>
    <cellStyle name="Normal 2 3 206" xfId="438"/>
    <cellStyle name="Normal 2 3 207" xfId="440"/>
    <cellStyle name="Normal 2 3 208" xfId="442"/>
    <cellStyle name="Normal 2 3 209" xfId="444"/>
    <cellStyle name="Normal 2 3 21" xfId="68"/>
    <cellStyle name="Normal 2 3 210" xfId="446"/>
    <cellStyle name="Normal 2 3 211" xfId="448"/>
    <cellStyle name="Normal 2 3 212" xfId="450"/>
    <cellStyle name="Normal 2 3 213" xfId="452"/>
    <cellStyle name="Normal 2 3 214" xfId="454"/>
    <cellStyle name="Normal 2 3 215" xfId="456"/>
    <cellStyle name="Normal 2 3 216" xfId="458"/>
    <cellStyle name="Normal 2 3 217" xfId="460"/>
    <cellStyle name="Normal 2 3 218" xfId="462"/>
    <cellStyle name="Normal 2 3 219" xfId="464"/>
    <cellStyle name="Normal 2 3 22" xfId="70"/>
    <cellStyle name="Normal 2 3 220" xfId="466"/>
    <cellStyle name="Normal 2 3 221" xfId="468"/>
    <cellStyle name="Normal 2 3 222" xfId="470"/>
    <cellStyle name="Normal 2 3 223" xfId="472"/>
    <cellStyle name="Normal 2 3 224" xfId="474"/>
    <cellStyle name="Normal 2 3 225" xfId="476"/>
    <cellStyle name="Normal 2 3 226" xfId="478"/>
    <cellStyle name="Normal 2 3 227" xfId="480"/>
    <cellStyle name="Normal 2 3 228" xfId="482"/>
    <cellStyle name="Normal 2 3 229" xfId="484"/>
    <cellStyle name="Normal 2 3 23" xfId="72"/>
    <cellStyle name="Normal 2 3 230" xfId="486"/>
    <cellStyle name="Normal 2 3 231" xfId="488"/>
    <cellStyle name="Normal 2 3 232" xfId="490"/>
    <cellStyle name="Normal 2 3 233" xfId="492"/>
    <cellStyle name="Normal 2 3 234" xfId="494"/>
    <cellStyle name="Normal 2 3 235" xfId="496"/>
    <cellStyle name="Normal 2 3 236" xfId="498"/>
    <cellStyle name="Normal 2 3 237" xfId="500"/>
    <cellStyle name="Normal 2 3 238" xfId="502"/>
    <cellStyle name="Normal 2 3 239" xfId="504"/>
    <cellStyle name="Normal 2 3 24" xfId="74"/>
    <cellStyle name="Normal 2 3 240" xfId="505"/>
    <cellStyle name="Normal 2 3 241" xfId="503"/>
    <cellStyle name="Normal 2 3 241 2" xfId="515"/>
    <cellStyle name="Normal 2 3 242" xfId="546"/>
    <cellStyle name="Normal 2 3 243" xfId="576"/>
    <cellStyle name="Normal 2 3 244" xfId="610"/>
    <cellStyle name="Normal 2 3 245" xfId="635"/>
    <cellStyle name="Normal 2 3 246" xfId="591"/>
    <cellStyle name="Normal 2 3 247" xfId="593"/>
    <cellStyle name="Normal 2 3 248" xfId="588"/>
    <cellStyle name="Normal 2 3 25" xfId="76"/>
    <cellStyle name="Normal 2 3 26" xfId="78"/>
    <cellStyle name="Normal 2 3 27" xfId="80"/>
    <cellStyle name="Normal 2 3 28" xfId="82"/>
    <cellStyle name="Normal 2 3 29" xfId="84"/>
    <cellStyle name="Normal 2 3 3" xfId="36"/>
    <cellStyle name="Normal 2 3 3 10" xfId="637"/>
    <cellStyle name="Normal 2 3 3 2" xfId="517"/>
    <cellStyle name="Normal 2 3 3 2 2" xfId="532"/>
    <cellStyle name="Normal 2 3 3 3" xfId="549"/>
    <cellStyle name="Normal 2 3 3 4" xfId="573"/>
    <cellStyle name="Normal 2 3 3 5" xfId="614"/>
    <cellStyle name="Normal 2 3 3 6" xfId="632"/>
    <cellStyle name="Normal 2 3 3 7" xfId="594"/>
    <cellStyle name="Normal 2 3 3 8" xfId="577"/>
    <cellStyle name="Normal 2 3 3 9" xfId="609"/>
    <cellStyle name="Normal 2 3 30" xfId="86"/>
    <cellStyle name="Normal 2 3 31" xfId="88"/>
    <cellStyle name="Normal 2 3 32" xfId="90"/>
    <cellStyle name="Normal 2 3 33" xfId="92"/>
    <cellStyle name="Normal 2 3 34" xfId="94"/>
    <cellStyle name="Normal 2 3 35" xfId="96"/>
    <cellStyle name="Normal 2 3 36" xfId="98"/>
    <cellStyle name="Normal 2 3 37" xfId="100"/>
    <cellStyle name="Normal 2 3 38" xfId="102"/>
    <cellStyle name="Normal 2 3 39" xfId="104"/>
    <cellStyle name="Normal 2 3 4" xfId="42"/>
    <cellStyle name="Normal 2 3 40" xfId="106"/>
    <cellStyle name="Normal 2 3 41" xfId="108"/>
    <cellStyle name="Normal 2 3 42" xfId="110"/>
    <cellStyle name="Normal 2 3 43" xfId="112"/>
    <cellStyle name="Normal 2 3 44" xfId="114"/>
    <cellStyle name="Normal 2 3 45" xfId="116"/>
    <cellStyle name="Normal 2 3 46" xfId="118"/>
    <cellStyle name="Normal 2 3 47" xfId="120"/>
    <cellStyle name="Normal 2 3 48" xfId="122"/>
    <cellStyle name="Normal 2 3 49" xfId="124"/>
    <cellStyle name="Normal 2 3 5" xfId="14"/>
    <cellStyle name="Normal 2 3 50" xfId="126"/>
    <cellStyle name="Normal 2 3 51" xfId="128"/>
    <cellStyle name="Normal 2 3 52" xfId="130"/>
    <cellStyle name="Normal 2 3 53" xfId="132"/>
    <cellStyle name="Normal 2 3 54" xfId="134"/>
    <cellStyle name="Normal 2 3 55" xfId="136"/>
    <cellStyle name="Normal 2 3 56" xfId="138"/>
    <cellStyle name="Normal 2 3 57" xfId="140"/>
    <cellStyle name="Normal 2 3 58" xfId="142"/>
    <cellStyle name="Normal 2 3 59" xfId="144"/>
    <cellStyle name="Normal 2 3 6" xfId="44"/>
    <cellStyle name="Normal 2 3 60" xfId="146"/>
    <cellStyle name="Normal 2 3 61" xfId="148"/>
    <cellStyle name="Normal 2 3 62" xfId="150"/>
    <cellStyle name="Normal 2 3 63" xfId="152"/>
    <cellStyle name="Normal 2 3 64" xfId="154"/>
    <cellStyle name="Normal 2 3 65" xfId="156"/>
    <cellStyle name="Normal 2 3 66" xfId="153"/>
    <cellStyle name="Normal 2 3 67" xfId="164"/>
    <cellStyle name="Normal 2 3 68" xfId="158"/>
    <cellStyle name="Normal 2 3 69" xfId="168"/>
    <cellStyle name="Normal 2 3 7" xfId="22"/>
    <cellStyle name="Normal 2 3 70" xfId="162"/>
    <cellStyle name="Normal 2 3 71" xfId="172"/>
    <cellStyle name="Normal 2 3 72" xfId="166"/>
    <cellStyle name="Normal 2 3 73" xfId="174"/>
    <cellStyle name="Normal 2 3 74" xfId="170"/>
    <cellStyle name="Normal 2 3 75" xfId="176"/>
    <cellStyle name="Normal 2 3 76" xfId="178"/>
    <cellStyle name="Normal 2 3 77" xfId="180"/>
    <cellStyle name="Normal 2 3 78" xfId="182"/>
    <cellStyle name="Normal 2 3 79" xfId="184"/>
    <cellStyle name="Normal 2 3 8" xfId="46"/>
    <cellStyle name="Normal 2 3 80" xfId="186"/>
    <cellStyle name="Normal 2 3 81" xfId="188"/>
    <cellStyle name="Normal 2 3 82" xfId="190"/>
    <cellStyle name="Normal 2 3 83" xfId="192"/>
    <cellStyle name="Normal 2 3 84" xfId="194"/>
    <cellStyle name="Normal 2 3 85" xfId="196"/>
    <cellStyle name="Normal 2 3 86" xfId="198"/>
    <cellStyle name="Normal 2 3 87" xfId="200"/>
    <cellStyle name="Normal 2 3 88" xfId="202"/>
    <cellStyle name="Normal 2 3 89" xfId="204"/>
    <cellStyle name="Normal 2 3 9" xfId="29"/>
    <cellStyle name="Normal 2 3 90" xfId="206"/>
    <cellStyle name="Normal 2 3 91" xfId="203"/>
    <cellStyle name="Normal 2 3 92" xfId="213"/>
    <cellStyle name="Normal 2 3 93" xfId="208"/>
    <cellStyle name="Normal 2 3 94" xfId="217"/>
    <cellStyle name="Normal 2 3 95" xfId="211"/>
    <cellStyle name="Normal 2 3 96" xfId="220"/>
    <cellStyle name="Normal 2 3 97" xfId="215"/>
    <cellStyle name="Normal 2 3 98" xfId="222"/>
    <cellStyle name="Normal 2 3 99" xfId="218"/>
    <cellStyle name="Normal 2 4" xfId="8"/>
    <cellStyle name="Normal 2 4 10" xfId="45"/>
    <cellStyle name="Normal 2 4 100" xfId="221"/>
    <cellStyle name="Normal 2 4 101" xfId="234"/>
    <cellStyle name="Normal 2 4 102" xfId="235"/>
    <cellStyle name="Normal 2 4 103" xfId="233"/>
    <cellStyle name="Normal 2 4 104" xfId="236"/>
    <cellStyle name="Normal 2 4 105" xfId="231"/>
    <cellStyle name="Normal 2 4 106" xfId="238"/>
    <cellStyle name="Normal 2 4 107" xfId="229"/>
    <cellStyle name="Normal 2 4 108" xfId="240"/>
    <cellStyle name="Normal 2 4 109" xfId="227"/>
    <cellStyle name="Normal 2 4 11" xfId="24"/>
    <cellStyle name="Normal 2 4 110" xfId="242"/>
    <cellStyle name="Normal 2 4 111" xfId="225"/>
    <cellStyle name="Normal 2 4 112" xfId="244"/>
    <cellStyle name="Normal 2 4 113" xfId="246"/>
    <cellStyle name="Normal 2 4 114" xfId="248"/>
    <cellStyle name="Normal 2 4 115" xfId="250"/>
    <cellStyle name="Normal 2 4 116" xfId="252"/>
    <cellStyle name="Normal 2 4 117" xfId="254"/>
    <cellStyle name="Normal 2 4 118" xfId="256"/>
    <cellStyle name="Normal 2 4 119" xfId="258"/>
    <cellStyle name="Normal 2 4 12" xfId="47"/>
    <cellStyle name="Normal 2 4 120" xfId="260"/>
    <cellStyle name="Normal 2 4 121" xfId="262"/>
    <cellStyle name="Normal 2 4 122" xfId="264"/>
    <cellStyle name="Normal 2 4 123" xfId="266"/>
    <cellStyle name="Normal 2 4 124" xfId="268"/>
    <cellStyle name="Normal 2 4 125" xfId="270"/>
    <cellStyle name="Normal 2 4 126" xfId="272"/>
    <cellStyle name="Normal 2 4 127" xfId="274"/>
    <cellStyle name="Normal 2 4 128" xfId="276"/>
    <cellStyle name="Normal 2 4 129" xfId="278"/>
    <cellStyle name="Normal 2 4 13" xfId="34"/>
    <cellStyle name="Normal 2 4 130" xfId="280"/>
    <cellStyle name="Normal 2 4 131" xfId="282"/>
    <cellStyle name="Normal 2 4 132" xfId="284"/>
    <cellStyle name="Normal 2 4 133" xfId="286"/>
    <cellStyle name="Normal 2 4 134" xfId="288"/>
    <cellStyle name="Normal 2 4 135" xfId="290"/>
    <cellStyle name="Normal 2 4 136" xfId="292"/>
    <cellStyle name="Normal 2 4 137" xfId="294"/>
    <cellStyle name="Normal 2 4 138" xfId="296"/>
    <cellStyle name="Normal 2 4 139" xfId="298"/>
    <cellStyle name="Normal 2 4 14" xfId="49"/>
    <cellStyle name="Normal 2 4 140" xfId="300"/>
    <cellStyle name="Normal 2 4 141" xfId="302"/>
    <cellStyle name="Normal 2 4 142" xfId="304"/>
    <cellStyle name="Normal 2 4 143" xfId="306"/>
    <cellStyle name="Normal 2 4 144" xfId="308"/>
    <cellStyle name="Normal 2 4 145" xfId="310"/>
    <cellStyle name="Normal 2 4 146" xfId="312"/>
    <cellStyle name="Normal 2 4 147" xfId="314"/>
    <cellStyle name="Normal 2 4 148" xfId="316"/>
    <cellStyle name="Normal 2 4 149" xfId="318"/>
    <cellStyle name="Normal 2 4 15" xfId="51"/>
    <cellStyle name="Normal 2 4 150" xfId="320"/>
    <cellStyle name="Normal 2 4 151" xfId="322"/>
    <cellStyle name="Normal 2 4 152" xfId="324"/>
    <cellStyle name="Normal 2 4 153" xfId="326"/>
    <cellStyle name="Normal 2 4 154" xfId="328"/>
    <cellStyle name="Normal 2 4 155" xfId="330"/>
    <cellStyle name="Normal 2 4 156" xfId="332"/>
    <cellStyle name="Normal 2 4 157" xfId="334"/>
    <cellStyle name="Normal 2 4 158" xfId="336"/>
    <cellStyle name="Normal 2 4 159" xfId="338"/>
    <cellStyle name="Normal 2 4 16" xfId="53"/>
    <cellStyle name="Normal 2 4 160" xfId="340"/>
    <cellStyle name="Normal 2 4 161" xfId="342"/>
    <cellStyle name="Normal 2 4 162" xfId="344"/>
    <cellStyle name="Normal 2 4 163" xfId="346"/>
    <cellStyle name="Normal 2 4 164" xfId="348"/>
    <cellStyle name="Normal 2 4 165" xfId="350"/>
    <cellStyle name="Normal 2 4 166" xfId="352"/>
    <cellStyle name="Normal 2 4 167" xfId="354"/>
    <cellStyle name="Normal 2 4 168" xfId="356"/>
    <cellStyle name="Normal 2 4 169" xfId="358"/>
    <cellStyle name="Normal 2 4 17" xfId="55"/>
    <cellStyle name="Normal 2 4 170" xfId="360"/>
    <cellStyle name="Normal 2 4 171" xfId="362"/>
    <cellStyle name="Normal 2 4 172" xfId="364"/>
    <cellStyle name="Normal 2 4 173" xfId="366"/>
    <cellStyle name="Normal 2 4 174" xfId="368"/>
    <cellStyle name="Normal 2 4 175" xfId="370"/>
    <cellStyle name="Normal 2 4 176" xfId="372"/>
    <cellStyle name="Normal 2 4 177" xfId="374"/>
    <cellStyle name="Normal 2 4 178" xfId="376"/>
    <cellStyle name="Normal 2 4 179" xfId="378"/>
    <cellStyle name="Normal 2 4 18" xfId="57"/>
    <cellStyle name="Normal 2 4 180" xfId="380"/>
    <cellStyle name="Normal 2 4 181" xfId="394"/>
    <cellStyle name="Normal 2 4 182" xfId="396"/>
    <cellStyle name="Normal 2 4 183" xfId="393"/>
    <cellStyle name="Normal 2 4 184" xfId="397"/>
    <cellStyle name="Normal 2 4 185" xfId="391"/>
    <cellStyle name="Normal 2 4 186" xfId="399"/>
    <cellStyle name="Normal 2 4 187" xfId="389"/>
    <cellStyle name="Normal 2 4 188" xfId="401"/>
    <cellStyle name="Normal 2 4 189" xfId="387"/>
    <cellStyle name="Normal 2 4 19" xfId="59"/>
    <cellStyle name="Normal 2 4 190" xfId="403"/>
    <cellStyle name="Normal 2 4 191" xfId="385"/>
    <cellStyle name="Normal 2 4 192" xfId="405"/>
    <cellStyle name="Normal 2 4 193" xfId="407"/>
    <cellStyle name="Normal 2 4 194" xfId="409"/>
    <cellStyle name="Normal 2 4 195" xfId="411"/>
    <cellStyle name="Normal 2 4 196" xfId="413"/>
    <cellStyle name="Normal 2 4 197" xfId="415"/>
    <cellStyle name="Normal 2 4 198" xfId="417"/>
    <cellStyle name="Normal 2 4 199" xfId="419"/>
    <cellStyle name="Normal 2 4 2" xfId="23"/>
    <cellStyle name="Normal 2 4 20" xfId="61"/>
    <cellStyle name="Normal 2 4 200" xfId="421"/>
    <cellStyle name="Normal 2 4 201" xfId="423"/>
    <cellStyle name="Normal 2 4 202" xfId="425"/>
    <cellStyle name="Normal 2 4 203" xfId="427"/>
    <cellStyle name="Normal 2 4 204" xfId="429"/>
    <cellStyle name="Normal 2 4 205" xfId="431"/>
    <cellStyle name="Normal 2 4 206" xfId="433"/>
    <cellStyle name="Normal 2 4 207" xfId="435"/>
    <cellStyle name="Normal 2 4 208" xfId="437"/>
    <cellStyle name="Normal 2 4 209" xfId="439"/>
    <cellStyle name="Normal 2 4 21" xfId="63"/>
    <cellStyle name="Normal 2 4 210" xfId="441"/>
    <cellStyle name="Normal 2 4 211" xfId="443"/>
    <cellStyle name="Normal 2 4 212" xfId="445"/>
    <cellStyle name="Normal 2 4 213" xfId="447"/>
    <cellStyle name="Normal 2 4 214" xfId="449"/>
    <cellStyle name="Normal 2 4 215" xfId="451"/>
    <cellStyle name="Normal 2 4 216" xfId="453"/>
    <cellStyle name="Normal 2 4 217" xfId="455"/>
    <cellStyle name="Normal 2 4 218" xfId="457"/>
    <cellStyle name="Normal 2 4 219" xfId="459"/>
    <cellStyle name="Normal 2 4 22" xfId="65"/>
    <cellStyle name="Normal 2 4 220" xfId="461"/>
    <cellStyle name="Normal 2 4 221" xfId="463"/>
    <cellStyle name="Normal 2 4 222" xfId="465"/>
    <cellStyle name="Normal 2 4 223" xfId="467"/>
    <cellStyle name="Normal 2 4 224" xfId="469"/>
    <cellStyle name="Normal 2 4 225" xfId="471"/>
    <cellStyle name="Normal 2 4 226" xfId="473"/>
    <cellStyle name="Normal 2 4 227" xfId="475"/>
    <cellStyle name="Normal 2 4 228" xfId="477"/>
    <cellStyle name="Normal 2 4 229" xfId="479"/>
    <cellStyle name="Normal 2 4 23" xfId="67"/>
    <cellStyle name="Normal 2 4 230" xfId="481"/>
    <cellStyle name="Normal 2 4 231" xfId="483"/>
    <cellStyle name="Normal 2 4 232" xfId="485"/>
    <cellStyle name="Normal 2 4 233" xfId="487"/>
    <cellStyle name="Normal 2 4 234" xfId="489"/>
    <cellStyle name="Normal 2 4 235" xfId="491"/>
    <cellStyle name="Normal 2 4 236" xfId="493"/>
    <cellStyle name="Normal 2 4 237" xfId="495"/>
    <cellStyle name="Normal 2 4 238" xfId="497"/>
    <cellStyle name="Normal 2 4 239" xfId="499"/>
    <cellStyle name="Normal 2 4 24" xfId="69"/>
    <cellStyle name="Normal 2 4 240" xfId="501"/>
    <cellStyle name="Normal 2 4 241" xfId="395"/>
    <cellStyle name="Normal 2 4 241 2" xfId="524"/>
    <cellStyle name="Normal 2 4 242" xfId="530"/>
    <cellStyle name="Normal 2 4 243" xfId="548"/>
    <cellStyle name="Normal 2 4 244" xfId="571"/>
    <cellStyle name="Normal 2 4 245" xfId="617"/>
    <cellStyle name="Normal 2 4 246" xfId="629"/>
    <cellStyle name="Normal 2 4 247" xfId="600"/>
    <cellStyle name="Normal 2 4 248" xfId="567"/>
    <cellStyle name="Normal 2 4 25" xfId="71"/>
    <cellStyle name="Normal 2 4 26" xfId="73"/>
    <cellStyle name="Normal 2 4 27" xfId="75"/>
    <cellStyle name="Normal 2 4 28" xfId="77"/>
    <cellStyle name="Normal 2 4 29" xfId="79"/>
    <cellStyle name="Normal 2 4 3" xfId="38"/>
    <cellStyle name="Normal 2 4 3 10" xfId="613"/>
    <cellStyle name="Normal 2 4 3 2" xfId="518"/>
    <cellStyle name="Normal 2 4 3 2 2" xfId="533"/>
    <cellStyle name="Normal 2 4 3 3" xfId="551"/>
    <cellStyle name="Normal 2 4 3 4" xfId="570"/>
    <cellStyle name="Normal 2 4 3 5" xfId="618"/>
    <cellStyle name="Normal 2 4 3 6" xfId="628"/>
    <cellStyle name="Normal 2 4 3 7" xfId="602"/>
    <cellStyle name="Normal 2 4 3 8" xfId="563"/>
    <cellStyle name="Normal 2 4 3 9" xfId="626"/>
    <cellStyle name="Normal 2 4 30" xfId="81"/>
    <cellStyle name="Normal 2 4 31" xfId="83"/>
    <cellStyle name="Normal 2 4 32" xfId="85"/>
    <cellStyle name="Normal 2 4 33" xfId="87"/>
    <cellStyle name="Normal 2 4 34" xfId="89"/>
    <cellStyle name="Normal 2 4 35" xfId="91"/>
    <cellStyle name="Normal 2 4 36" xfId="93"/>
    <cellStyle name="Normal 2 4 37" xfId="95"/>
    <cellStyle name="Normal 2 4 38" xfId="97"/>
    <cellStyle name="Normal 2 4 39" xfId="99"/>
    <cellStyle name="Normal 2 4 4" xfId="40"/>
    <cellStyle name="Normal 2 4 40" xfId="101"/>
    <cellStyle name="Normal 2 4 41" xfId="103"/>
    <cellStyle name="Normal 2 4 42" xfId="105"/>
    <cellStyle name="Normal 2 4 43" xfId="107"/>
    <cellStyle name="Normal 2 4 44" xfId="109"/>
    <cellStyle name="Normal 2 4 45" xfId="111"/>
    <cellStyle name="Normal 2 4 46" xfId="113"/>
    <cellStyle name="Normal 2 4 47" xfId="115"/>
    <cellStyle name="Normal 2 4 48" xfId="117"/>
    <cellStyle name="Normal 2 4 49" xfId="119"/>
    <cellStyle name="Normal 2 4 5" xfId="37"/>
    <cellStyle name="Normal 2 4 50" xfId="121"/>
    <cellStyle name="Normal 2 4 51" xfId="123"/>
    <cellStyle name="Normal 2 4 52" xfId="125"/>
    <cellStyle name="Normal 2 4 53" xfId="127"/>
    <cellStyle name="Normal 2 4 54" xfId="129"/>
    <cellStyle name="Normal 2 4 55" xfId="131"/>
    <cellStyle name="Normal 2 4 56" xfId="133"/>
    <cellStyle name="Normal 2 4 57" xfId="135"/>
    <cellStyle name="Normal 2 4 58" xfId="137"/>
    <cellStyle name="Normal 2 4 59" xfId="139"/>
    <cellStyle name="Normal 2 4 6" xfId="41"/>
    <cellStyle name="Normal 2 4 60" xfId="141"/>
    <cellStyle name="Normal 2 4 61" xfId="143"/>
    <cellStyle name="Normal 2 4 62" xfId="145"/>
    <cellStyle name="Normal 2 4 63" xfId="147"/>
    <cellStyle name="Normal 2 4 64" xfId="149"/>
    <cellStyle name="Normal 2 4 65" xfId="151"/>
    <cellStyle name="Normal 2 4 66" xfId="155"/>
    <cellStyle name="Normal 2 4 67" xfId="160"/>
    <cellStyle name="Normal 2 4 68" xfId="39"/>
    <cellStyle name="Normal 2 4 69" xfId="163"/>
    <cellStyle name="Normal 2 4 7" xfId="13"/>
    <cellStyle name="Normal 2 4 70" xfId="157"/>
    <cellStyle name="Normal 2 4 71" xfId="167"/>
    <cellStyle name="Normal 2 4 72" xfId="161"/>
    <cellStyle name="Normal 2 4 73" xfId="171"/>
    <cellStyle name="Normal 2 4 74" xfId="165"/>
    <cellStyle name="Normal 2 4 75" xfId="173"/>
    <cellStyle name="Normal 2 4 76" xfId="169"/>
    <cellStyle name="Normal 2 4 77" xfId="175"/>
    <cellStyle name="Normal 2 4 78" xfId="177"/>
    <cellStyle name="Normal 2 4 79" xfId="179"/>
    <cellStyle name="Normal 2 4 8" xfId="43"/>
    <cellStyle name="Normal 2 4 80" xfId="181"/>
    <cellStyle name="Normal 2 4 81" xfId="183"/>
    <cellStyle name="Normal 2 4 82" xfId="185"/>
    <cellStyle name="Normal 2 4 83" xfId="187"/>
    <cellStyle name="Normal 2 4 84" xfId="189"/>
    <cellStyle name="Normal 2 4 85" xfId="191"/>
    <cellStyle name="Normal 2 4 86" xfId="193"/>
    <cellStyle name="Normal 2 4 87" xfId="195"/>
    <cellStyle name="Normal 2 4 88" xfId="197"/>
    <cellStyle name="Normal 2 4 89" xfId="199"/>
    <cellStyle name="Normal 2 4 9" xfId="15"/>
    <cellStyle name="Normal 2 4 90" xfId="201"/>
    <cellStyle name="Normal 2 4 91" xfId="205"/>
    <cellStyle name="Normal 2 4 92" xfId="209"/>
    <cellStyle name="Normal 2 4 93" xfId="159"/>
    <cellStyle name="Normal 2 4 94" xfId="212"/>
    <cellStyle name="Normal 2 4 95" xfId="207"/>
    <cellStyle name="Normal 2 4 96" xfId="216"/>
    <cellStyle name="Normal 2 4 97" xfId="210"/>
    <cellStyle name="Normal 2 4 98" xfId="219"/>
    <cellStyle name="Normal 2 4 99" xfId="214"/>
    <cellStyle name="Normal 2 5" xfId="25"/>
    <cellStyle name="Normal 2 5 10" xfId="552"/>
    <cellStyle name="Normal 2 5 11" xfId="536"/>
    <cellStyle name="Normal 2 5 2" xfId="26"/>
    <cellStyle name="Normal 2 5 2 10" xfId="554"/>
    <cellStyle name="Normal 2 5 2 2" xfId="27"/>
    <cellStyle name="Normal 2 5 2 2 10" xfId="647"/>
    <cellStyle name="Normal 2 5 2 2 2" xfId="526"/>
    <cellStyle name="Normal 2 5 2 2 2 2" xfId="527"/>
    <cellStyle name="Normal 2 5 2 2 3" xfId="544"/>
    <cellStyle name="Normal 2 5 2 2 4" xfId="579"/>
    <cellStyle name="Normal 2 5 2 2 5" xfId="607"/>
    <cellStyle name="Normal 2 5 2 2 6" xfId="639"/>
    <cellStyle name="Normal 2 5 2 2 7" xfId="641"/>
    <cellStyle name="Normal 2 5 2 2 8" xfId="643"/>
    <cellStyle name="Normal 2 5 2 2 9" xfId="645"/>
    <cellStyle name="Normal 2 5 2 3" xfId="511"/>
    <cellStyle name="Normal 2 5 2 3 2" xfId="543"/>
    <cellStyle name="Normal 2 5 2 4" xfId="580"/>
    <cellStyle name="Normal 2 5 2 5" xfId="606"/>
    <cellStyle name="Normal 2 5 2 6" xfId="558"/>
    <cellStyle name="Normal 2 5 2 7" xfId="561"/>
    <cellStyle name="Normal 2 5 2 8" xfId="636"/>
    <cellStyle name="Normal 2 5 2 9" xfId="589"/>
    <cellStyle name="Normal 2 5 3" xfId="506"/>
    <cellStyle name="Normal 2 5 3 2" xfId="525"/>
    <cellStyle name="Normal 2 5 4" xfId="542"/>
    <cellStyle name="Normal 2 5 5" xfId="581"/>
    <cellStyle name="Normal 2 5 6" xfId="605"/>
    <cellStyle name="Normal 2 5 7" xfId="559"/>
    <cellStyle name="Normal 2 5 8" xfId="560"/>
    <cellStyle name="Normal 2 5 9" xfId="557"/>
    <cellStyle name="Normal 2 6" xfId="28"/>
    <cellStyle name="Normal 2 6 10" xfId="646"/>
    <cellStyle name="Normal 2 6 2" xfId="513"/>
    <cellStyle name="Normal 2 6 2 2" xfId="528"/>
    <cellStyle name="Normal 2 6 3" xfId="545"/>
    <cellStyle name="Normal 2 6 4" xfId="578"/>
    <cellStyle name="Normal 2 6 5" xfId="608"/>
    <cellStyle name="Normal 2 6 6" xfId="638"/>
    <cellStyle name="Normal 2 6 7" xfId="640"/>
    <cellStyle name="Normal 2 6 8" xfId="642"/>
    <cellStyle name="Normal 2 6 9" xfId="644"/>
    <cellStyle name="Normal 2 7" xfId="510"/>
    <cellStyle name="Normal 2 7 2" xfId="519"/>
    <cellStyle name="Normal 2 8" xfId="535"/>
    <cellStyle name="Normal 2 9" xfId="587"/>
    <cellStyle name="Normal 3" xfId="4"/>
    <cellStyle name="Normal 3 2 2" xfId="654"/>
    <cellStyle name="Normal 3 2 2 2" xfId="655"/>
    <cellStyle name="Normal 4" xfId="5"/>
    <cellStyle name="Normal 4 10" xfId="612"/>
    <cellStyle name="Normal 4 11" xfId="633"/>
    <cellStyle name="Normal 4 12" xfId="592"/>
    <cellStyle name="Normal 4 13" xfId="553"/>
    <cellStyle name="Normal 4 14" xfId="566"/>
    <cellStyle name="Normal 4 2" xfId="30"/>
    <cellStyle name="Normal 4 3" xfId="31"/>
    <cellStyle name="Normal 4 4" xfId="32"/>
    <cellStyle name="Normal 4 5" xfId="33"/>
    <cellStyle name="Normal 4 6" xfId="516"/>
    <cellStyle name="Normal 4 7" xfId="529"/>
    <cellStyle name="Normal 4 8" xfId="547"/>
    <cellStyle name="Normal 4 9" xfId="574"/>
    <cellStyle name="Normal 5" xfId="7"/>
    <cellStyle name="Normal 52" xfId="649"/>
    <cellStyle name="Normal 55" xfId="648"/>
    <cellStyle name="Normal 58" xfId="650"/>
    <cellStyle name="Normal 61" xfId="651"/>
    <cellStyle name="Normal 62" xfId="652"/>
    <cellStyle name="Normal 66" xfId="512"/>
    <cellStyle name="Normal 69" xfId="11"/>
    <cellStyle name="Normal 69 2" xfId="12"/>
    <cellStyle name="Normal 8" xfId="653"/>
    <cellStyle name="Percent 2" xfId="3"/>
  </cellStyles>
  <dxfs count="33"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C00000"/>
      </font>
    </dxf>
    <dxf>
      <font>
        <color rgb="FF920000"/>
      </font>
    </dxf>
    <dxf>
      <font>
        <b val="0"/>
        <i val="0"/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border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BFBFBF"/>
      </font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9.9948118533890809E-2"/>
        </patternFill>
      </fill>
    </dxf>
    <dxf>
      <font>
        <color auto="1"/>
      </font>
      <fill>
        <patternFill>
          <f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920000"/>
      </font>
      <fill>
        <patternFill>
          <fgColor auto="1"/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u val="none"/>
        <color theme="0"/>
      </font>
      <border>
        <left/>
        <right/>
        <top/>
        <bottom/>
      </border>
    </dxf>
    <dxf>
      <numFmt numFmtId="0" formatCode="General"/>
      <protection locked="1" hidden="1"/>
    </dxf>
    <dxf>
      <font>
        <strike val="0"/>
        <outline val="0"/>
        <shadow val="0"/>
        <u val="none"/>
        <vertAlign val="baseline"/>
        <sz val="12"/>
        <color theme="1"/>
        <name val="B Yekan"/>
        <scheme val="none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B Yekan"/>
        <scheme val="none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2"/>
        <color theme="1"/>
        <name val="B Yekan"/>
        <scheme val="none"/>
      </font>
      <numFmt numFmtId="165" formatCode="0.0000000000"/>
      <alignment horizontal="center" vertical="center" textRotation="0" wrapText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B Yekan"/>
        <scheme val="none"/>
      </font>
      <numFmt numFmtId="0" formatCode="General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B Yekan"/>
        <scheme val="none"/>
      </font>
      <numFmt numFmtId="0" formatCode="General"/>
      <alignment horizontal="right" vertical="top" textRotation="0" indent="0" justifyLastLine="0" shrinkToFit="0" readingOrder="0"/>
      <protection locked="1" hidden="1"/>
    </dxf>
    <dxf>
      <font>
        <b val="0"/>
        <strike val="0"/>
        <outline val="0"/>
        <shadow val="0"/>
        <u val="none"/>
        <vertAlign val="baseline"/>
        <sz val="11"/>
        <color theme="1"/>
        <name val="B Yekan"/>
        <scheme val="none"/>
      </font>
      <numFmt numFmtId="0" formatCode="General"/>
      <protection locked="1" hidden="1"/>
    </dxf>
    <dxf>
      <font>
        <b val="0"/>
        <strike val="0"/>
        <outline val="0"/>
        <shadow val="0"/>
        <u val="none"/>
        <vertAlign val="baseline"/>
        <color theme="1"/>
        <name val="B Yekan"/>
        <scheme val="none"/>
      </font>
      <numFmt numFmtId="0" formatCode="General"/>
      <protection locked="1" hidden="1"/>
    </dxf>
    <dxf>
      <font>
        <strike val="0"/>
        <outline val="0"/>
        <shadow val="0"/>
        <u val="none"/>
        <vertAlign val="baseline"/>
        <sz val="12"/>
        <color theme="1"/>
      </font>
      <numFmt numFmtId="30" formatCode="@"/>
      <protection locked="1" hidden="1"/>
    </dxf>
    <dxf>
      <font>
        <b val="0"/>
        <strike val="0"/>
        <outline val="0"/>
        <shadow val="0"/>
        <u val="none"/>
        <vertAlign val="baseline"/>
        <sz val="12"/>
        <color theme="1"/>
        <name val="B Yekan"/>
        <scheme val="none"/>
      </font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protection locked="1" hidden="1"/>
    </dxf>
  </dxfs>
  <tableStyles count="0" defaultTableStyle="TableStyleMedium2" defaultPivotStyle="PivotStyleLight16"/>
  <colors>
    <mruColors>
      <color rgb="FF000099"/>
      <color rgb="FF920000"/>
      <color rgb="FFBFBFBF"/>
      <color rgb="FF660033"/>
      <color rgb="FF6B6B6B"/>
      <color rgb="FF001F5C"/>
      <color rgb="FF5826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.me/Measuring_Knowledge_Group" TargetMode="External"/><Relationship Id="rId3" Type="http://schemas.microsoft.com/office/2007/relationships/hdphoto" Target="../media/hdphoto1.wdp"/><Relationship Id="rId7" Type="http://schemas.openxmlformats.org/officeDocument/2006/relationships/hyperlink" Target="http://www.instagram.com/measuring_knowledge_group" TargetMode="External"/><Relationship Id="rId12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0" Type="http://schemas.openxmlformats.org/officeDocument/2006/relationships/hyperlink" Target="https://idpay.ir/measuring-knowledge-group/file" TargetMode="External"/><Relationship Id="rId4" Type="http://schemas.openxmlformats.org/officeDocument/2006/relationships/hyperlink" Target="http://www.Measuring-Knowledge.ir" TargetMode="External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396701</xdr:colOff>
      <xdr:row>4</xdr:row>
      <xdr:rowOff>61544</xdr:rowOff>
    </xdr:from>
    <xdr:to>
      <xdr:col>20</xdr:col>
      <xdr:colOff>987251</xdr:colOff>
      <xdr:row>5</xdr:row>
      <xdr:rowOff>292544</xdr:rowOff>
    </xdr:to>
    <xdr:sp macro="" textlink="">
      <xdr:nvSpPr>
        <xdr:cNvPr id="3" name="Down Arrow 2"/>
        <xdr:cNvSpPr/>
      </xdr:nvSpPr>
      <xdr:spPr>
        <a:xfrm>
          <a:off x="10018877321" y="1204544"/>
          <a:ext cx="590550" cy="598393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1" anchor="ctr"/>
        <a:lstStyle/>
        <a:p>
          <a:pPr algn="r" rtl="1"/>
          <a:endParaRPr lang="fa-I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40200</xdr:colOff>
      <xdr:row>0</xdr:row>
      <xdr:rowOff>46927</xdr:rowOff>
    </xdr:from>
    <xdr:to>
      <xdr:col>9</xdr:col>
      <xdr:colOff>88125</xdr:colOff>
      <xdr:row>15</xdr:row>
      <xdr:rowOff>184027</xdr:rowOff>
    </xdr:to>
    <xdr:pic>
      <xdr:nvPicPr>
        <xdr:cNvPr id="26" name="Picture 25"/>
        <xdr:cNvPicPr>
          <a:picLocks/>
        </xdr:cNvPicPr>
      </xdr:nvPicPr>
      <xdr:blipFill rotWithShape="1">
        <a:blip xmlns:r="http://schemas.openxmlformats.org/officeDocument/2006/relationships" r:embed="rId1"/>
        <a:srcRect l="13879"/>
        <a:stretch/>
      </xdr:blipFill>
      <xdr:spPr>
        <a:xfrm>
          <a:off x="9981969000" y="46927"/>
          <a:ext cx="5220000" cy="35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452552</xdr:colOff>
      <xdr:row>0</xdr:row>
      <xdr:rowOff>127379</xdr:rowOff>
    </xdr:from>
    <xdr:to>
      <xdr:col>5</xdr:col>
      <xdr:colOff>530849</xdr:colOff>
      <xdr:row>6</xdr:row>
      <xdr:rowOff>15779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537" b="16760"/>
        <a:stretch/>
      </xdr:blipFill>
      <xdr:spPr>
        <a:xfrm>
          <a:off x="9983717026" y="127379"/>
          <a:ext cx="1821372" cy="1260000"/>
        </a:xfrm>
        <a:prstGeom prst="ellipse">
          <a:avLst/>
        </a:prstGeom>
        <a:ln>
          <a:noFill/>
        </a:ln>
        <a:effectLst>
          <a:softEdge rad="0"/>
        </a:effectLst>
        <a:scene3d>
          <a:camera prst="perspectiveRight"/>
          <a:lightRig rig="threePt" dir="t"/>
        </a:scene3d>
      </xdr:spPr>
    </xdr:pic>
    <xdr:clientData/>
  </xdr:twoCellAnchor>
  <xdr:twoCellAnchor>
    <xdr:from>
      <xdr:col>1</xdr:col>
      <xdr:colOff>279467</xdr:colOff>
      <xdr:row>6</xdr:row>
      <xdr:rowOff>36906</xdr:rowOff>
    </xdr:from>
    <xdr:to>
      <xdr:col>7</xdr:col>
      <xdr:colOff>141317</xdr:colOff>
      <xdr:row>7</xdr:row>
      <xdr:rowOff>168306</xdr:rowOff>
    </xdr:to>
    <xdr:sp macro="" textlink="">
      <xdr:nvSpPr>
        <xdr:cNvPr id="15" name="Rectangle 14">
          <a:hlinkClick xmlns:r="http://schemas.openxmlformats.org/officeDocument/2006/relationships" r:id="rId4"/>
        </xdr:cNvPr>
        <xdr:cNvSpPr/>
      </xdr:nvSpPr>
      <xdr:spPr>
        <a:xfrm>
          <a:off x="9982944508" y="1408506"/>
          <a:ext cx="3348000" cy="360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700" b="1" kern="0" spc="60">
              <a:solidFill>
                <a:srgbClr val="0033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www.Measuring-Knowledge.ir</a:t>
          </a:r>
          <a:endParaRPr lang="fa-IR" sz="1700" b="1" kern="0" spc="60">
            <a:solidFill>
              <a:srgbClr val="0033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137214</xdr:colOff>
      <xdr:row>6</xdr:row>
      <xdr:rowOff>52752</xdr:rowOff>
    </xdr:from>
    <xdr:to>
      <xdr:col>7</xdr:col>
      <xdr:colOff>489985</xdr:colOff>
      <xdr:row>7</xdr:row>
      <xdr:rowOff>193117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95" t="18867" r="21527" b="18395"/>
        <a:stretch/>
      </xdr:blipFill>
      <xdr:spPr>
        <a:xfrm>
          <a:off x="9982595840" y="1424352"/>
          <a:ext cx="352771" cy="368965"/>
        </a:xfrm>
        <a:prstGeom prst="rect">
          <a:avLst/>
        </a:prstGeom>
      </xdr:spPr>
    </xdr:pic>
    <xdr:clientData/>
  </xdr:twoCellAnchor>
  <xdr:twoCellAnchor editAs="oneCell">
    <xdr:from>
      <xdr:col>7</xdr:col>
      <xdr:colOff>155364</xdr:colOff>
      <xdr:row>9</xdr:row>
      <xdr:rowOff>195032</xdr:rowOff>
    </xdr:from>
    <xdr:to>
      <xdr:col>7</xdr:col>
      <xdr:colOff>462687</xdr:colOff>
      <xdr:row>11</xdr:row>
      <xdr:rowOff>75839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623138" y="2242907"/>
          <a:ext cx="307323" cy="318957"/>
        </a:xfrm>
        <a:prstGeom prst="rect">
          <a:avLst/>
        </a:prstGeom>
      </xdr:spPr>
    </xdr:pic>
    <xdr:clientData/>
  </xdr:twoCellAnchor>
  <xdr:twoCellAnchor>
    <xdr:from>
      <xdr:col>0</xdr:col>
      <xdr:colOff>459523</xdr:colOff>
      <xdr:row>9</xdr:row>
      <xdr:rowOff>174972</xdr:rowOff>
    </xdr:from>
    <xdr:to>
      <xdr:col>7</xdr:col>
      <xdr:colOff>28348</xdr:colOff>
      <xdr:row>11</xdr:row>
      <xdr:rowOff>24822</xdr:rowOff>
    </xdr:to>
    <xdr:sp macro="" textlink="">
      <xdr:nvSpPr>
        <xdr:cNvPr id="19" name="Rectangle 18">
          <a:hlinkClick xmlns:r="http://schemas.openxmlformats.org/officeDocument/2006/relationships" r:id="rId7"/>
        </xdr:cNvPr>
        <xdr:cNvSpPr/>
      </xdr:nvSpPr>
      <xdr:spPr>
        <a:xfrm>
          <a:off x="9983057477" y="2222847"/>
          <a:ext cx="3636000" cy="28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500" b="1" kern="0" spc="-30">
              <a:solidFill>
                <a:srgbClr val="0033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instagram.com/measuring_knowledge_group</a:t>
          </a:r>
          <a:endParaRPr lang="fa-IR" sz="1600" b="1" kern="0" spc="-30">
            <a:solidFill>
              <a:srgbClr val="0033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304177</xdr:colOff>
      <xdr:row>11</xdr:row>
      <xdr:rowOff>120350</xdr:rowOff>
    </xdr:from>
    <xdr:to>
      <xdr:col>7</xdr:col>
      <xdr:colOff>44439</xdr:colOff>
      <xdr:row>12</xdr:row>
      <xdr:rowOff>215750</xdr:rowOff>
    </xdr:to>
    <xdr:sp macro="" textlink="">
      <xdr:nvSpPr>
        <xdr:cNvPr id="20" name="Rectangle 19">
          <a:hlinkClick xmlns:r="http://schemas.openxmlformats.org/officeDocument/2006/relationships" r:id="rId8"/>
        </xdr:cNvPr>
        <xdr:cNvSpPr/>
      </xdr:nvSpPr>
      <xdr:spPr>
        <a:xfrm>
          <a:off x="9983041386" y="2606375"/>
          <a:ext cx="3226412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500" b="1" kern="0" spc="50">
              <a:solidFill>
                <a:srgbClr val="0033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t.me/Measuring_Knowledge_group</a:t>
          </a:r>
        </a:p>
      </xdr:txBody>
    </xdr:sp>
    <xdr:clientData/>
  </xdr:twoCellAnchor>
  <xdr:twoCellAnchor editAs="oneCell">
    <xdr:from>
      <xdr:col>7</xdr:col>
      <xdr:colOff>138922</xdr:colOff>
      <xdr:row>11</xdr:row>
      <xdr:rowOff>113128</xdr:rowOff>
    </xdr:from>
    <xdr:to>
      <xdr:col>7</xdr:col>
      <xdr:colOff>489486</xdr:colOff>
      <xdr:row>13</xdr:row>
      <xdr:rowOff>15928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8" t="14540" r="14447" b="14898"/>
        <a:stretch/>
      </xdr:blipFill>
      <xdr:spPr>
        <a:xfrm>
          <a:off x="9982663014" y="2599153"/>
          <a:ext cx="350564" cy="360000"/>
        </a:xfrm>
        <a:prstGeom prst="rect">
          <a:avLst/>
        </a:prstGeom>
      </xdr:spPr>
    </xdr:pic>
    <xdr:clientData/>
  </xdr:twoCellAnchor>
  <xdr:twoCellAnchor>
    <xdr:from>
      <xdr:col>7</xdr:col>
      <xdr:colOff>54293</xdr:colOff>
      <xdr:row>13</xdr:row>
      <xdr:rowOff>29752</xdr:rowOff>
    </xdr:from>
    <xdr:to>
      <xdr:col>7</xdr:col>
      <xdr:colOff>504293</xdr:colOff>
      <xdr:row>14</xdr:row>
      <xdr:rowOff>215152</xdr:rowOff>
    </xdr:to>
    <xdr:sp macro="" textlink="">
      <xdr:nvSpPr>
        <xdr:cNvPr id="22" name="Rectangle 21"/>
        <xdr:cNvSpPr/>
      </xdr:nvSpPr>
      <xdr:spPr>
        <a:xfrm>
          <a:off x="9982648207" y="2972977"/>
          <a:ext cx="450000" cy="41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800" kern="0" spc="40">
              <a:solidFill>
                <a:srgbClr val="003300"/>
              </a:solidFill>
              <a:latin typeface="Times New Roman" panose="02020603050405020304" pitchFamily="18" charset="0"/>
              <a:cs typeface="Times New Roman" panose="02020603050405020304" pitchFamily="18" charset="0"/>
              <a:sym typeface="Wingdings" panose="05000000000000000000" pitchFamily="2" charset="2"/>
            </a:rPr>
            <a:t></a:t>
          </a:r>
          <a:endParaRPr lang="en-US" sz="2600" b="1" u="sng" kern="0" spc="40">
            <a:solidFill>
              <a:srgbClr val="003300"/>
            </a:solidFill>
            <a:latin typeface="Times New Roman" panose="02020603050405020304" pitchFamily="18" charset="0"/>
            <a:cs typeface="B Titr" panose="00000700000000000000" pitchFamily="2" charset="-78"/>
          </a:endParaRPr>
        </a:p>
      </xdr:txBody>
    </xdr:sp>
    <xdr:clientData/>
  </xdr:twoCellAnchor>
  <xdr:twoCellAnchor>
    <xdr:from>
      <xdr:col>3</xdr:col>
      <xdr:colOff>245667</xdr:colOff>
      <xdr:row>13</xdr:row>
      <xdr:rowOff>66919</xdr:rowOff>
    </xdr:from>
    <xdr:to>
      <xdr:col>6</xdr:col>
      <xdr:colOff>302592</xdr:colOff>
      <xdr:row>14</xdr:row>
      <xdr:rowOff>193277</xdr:rowOff>
    </xdr:to>
    <xdr:sp macro="" textlink="">
      <xdr:nvSpPr>
        <xdr:cNvPr id="23" name="Rectangle 22"/>
        <xdr:cNvSpPr/>
      </xdr:nvSpPr>
      <xdr:spPr>
        <a:xfrm>
          <a:off x="9983364258" y="3010144"/>
          <a:ext cx="1800000" cy="3549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36000" rIns="0" bIns="7200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a-IR" sz="1400" b="1" u="sng" kern="0" spc="40">
              <a:solidFill>
                <a:srgbClr val="003300"/>
              </a:solidFill>
              <a:latin typeface="Times New Roman" panose="02020603050405020304" pitchFamily="18" charset="0"/>
              <a:cs typeface="B Titr" panose="00000700000000000000" pitchFamily="2" charset="-78"/>
            </a:rPr>
            <a:t>7318 – 718 - 0939</a:t>
          </a:r>
          <a:endParaRPr lang="en-US" sz="1400" b="1" u="sng" kern="0" spc="40">
            <a:solidFill>
              <a:srgbClr val="003300"/>
            </a:solidFill>
            <a:latin typeface="Times New Roman" panose="02020603050405020304" pitchFamily="18" charset="0"/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561278</xdr:colOff>
      <xdr:row>7</xdr:row>
      <xdr:rowOff>221315</xdr:rowOff>
    </xdr:from>
    <xdr:to>
      <xdr:col>7</xdr:col>
      <xdr:colOff>56422</xdr:colOff>
      <xdr:row>9</xdr:row>
      <xdr:rowOff>97640</xdr:rowOff>
    </xdr:to>
    <xdr:sp macro="" textlink="">
      <xdr:nvSpPr>
        <xdr:cNvPr id="13" name="Rectangle 12">
          <a:hlinkClick xmlns:r="http://schemas.openxmlformats.org/officeDocument/2006/relationships" r:id="rId10"/>
        </xdr:cNvPr>
        <xdr:cNvSpPr/>
      </xdr:nvSpPr>
      <xdr:spPr>
        <a:xfrm>
          <a:off x="9983029403" y="1821515"/>
          <a:ext cx="3562319" cy="3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en-US"/>
          </a:defPPr>
          <a:lvl1pPr marL="0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0353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07079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11061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814156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51769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221237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92477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628314" algn="l" defTabSz="1407079" rtl="0" eaLnBrk="1" latinLnBrk="0" hangingPunct="1">
            <a:defRPr sz="277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 kern="0" spc="-30">
              <a:solidFill>
                <a:srgbClr val="0033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idpay.ir/measuring-knowledge-group/file</a:t>
          </a:r>
          <a:endParaRPr lang="fa-IR" sz="1800" b="1" kern="0" spc="-30">
            <a:solidFill>
              <a:srgbClr val="0033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104553</xdr:colOff>
      <xdr:row>7</xdr:row>
      <xdr:rowOff>205637</xdr:rowOff>
    </xdr:from>
    <xdr:to>
      <xdr:col>7</xdr:col>
      <xdr:colOff>532569</xdr:colOff>
      <xdr:row>9</xdr:row>
      <xdr:rowOff>143877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82553256" y="1805837"/>
          <a:ext cx="428016" cy="385915"/>
        </a:xfrm>
        <a:prstGeom prst="rect">
          <a:avLst/>
        </a:prstGeom>
      </xdr:spPr>
    </xdr:pic>
    <xdr:clientData/>
  </xdr:twoCellAnchor>
  <xdr:twoCellAnchor editAs="oneCell">
    <xdr:from>
      <xdr:col>9</xdr:col>
      <xdr:colOff>113962</xdr:colOff>
      <xdr:row>0</xdr:row>
      <xdr:rowOff>47624</xdr:rowOff>
    </xdr:from>
    <xdr:to>
      <xdr:col>17</xdr:col>
      <xdr:colOff>609599</xdr:colOff>
      <xdr:row>15</xdr:row>
      <xdr:rowOff>228149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4"/>
        <a:stretch/>
      </xdr:blipFill>
      <xdr:spPr>
        <a:xfrm>
          <a:off x="9976665976" y="47624"/>
          <a:ext cx="5277187" cy="35714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Analiz" displayName="Analiz" ref="A1:M394" totalsRowShown="0" headerRowDxfId="32" dataDxfId="31">
  <autoFilter ref="A1:M394"/>
  <sortState ref="A2:M9651">
    <sortCondition ref="E1:E9651"/>
  </sortState>
  <tableColumns count="13">
    <tableColumn id="1" name="ID" dataDxfId="30"/>
    <tableColumn id="2" name="Feh" dataDxfId="29"/>
    <tableColumn id="3" name="id2" dataDxfId="28"/>
    <tableColumn id="4" name="radif" dataDxfId="27"/>
    <tableColumn id="5" name="item" dataDxfId="26"/>
    <tableColumn id="6" name="Aamel" dataDxfId="25"/>
    <tableColumn id="7" name="codamel" dataDxfId="24"/>
    <tableColumn id="8" name="shrhamel" dataDxfId="23"/>
    <tableColumn id="9" name="vahdamel" dataDxfId="22"/>
    <tableColumn id="10" name="meghdar" dataDxfId="21"/>
    <tableColumn id="11" name="bahivahed" dataDxfId="20">
      <calculatedColumnFormula>VLOOKUP(G2,#REF!,6,0)/1.2</calculatedColumnFormula>
    </tableColumn>
    <tableColumn id="12" name="zarib" dataDxfId="19"/>
    <tableColumn id="13" name="we" dataDxfId="1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easuring-knowledge.ir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dpay.ir/measuring-knowledge-group/file/213299" TargetMode="External"/><Relationship Id="rId1" Type="http://schemas.openxmlformats.org/officeDocument/2006/relationships/hyperlink" Target="https://idpay.ir/measuring-knowledge-group/file/213299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  <outlinePr showOutlineSymbols="0"/>
  </sheetPr>
  <dimension ref="A1:N394"/>
  <sheetViews>
    <sheetView showZeros="0" rightToLeft="1" showOutlineSymbols="0" zoomScale="85" zoomScaleNormal="85" workbookViewId="0">
      <pane ySplit="1" topLeftCell="A2" activePane="bottomLeft" state="frozen"/>
      <selection activeCell="E1" sqref="E1"/>
      <selection pane="bottomLeft" sqref="A1:N1048576"/>
    </sheetView>
  </sheetViews>
  <sheetFormatPr defaultRowHeight="20.100000000000001" customHeight="1" x14ac:dyDescent="0.55000000000000004"/>
  <cols>
    <col min="1" max="1" width="14.140625" style="11" hidden="1" customWidth="1"/>
    <col min="2" max="2" width="6" style="11" hidden="1" customWidth="1"/>
    <col min="3" max="3" width="10.140625" style="11" hidden="1" customWidth="1"/>
    <col min="4" max="4" width="5.140625" style="56" hidden="1" customWidth="1"/>
    <col min="5" max="5" width="11.28515625" style="48" hidden="1" customWidth="1"/>
    <col min="6" max="6" width="5" style="60" hidden="1" customWidth="1"/>
    <col min="7" max="7" width="13.28515625" style="60" hidden="1" customWidth="1"/>
    <col min="8" max="8" width="44.28515625" style="67" hidden="1" customWidth="1"/>
    <col min="9" max="9" width="14.28515625" style="60" hidden="1" customWidth="1"/>
    <col min="10" max="10" width="20.28515625" style="61" hidden="1" customWidth="1"/>
    <col min="11" max="11" width="16" style="64" hidden="1" customWidth="1"/>
    <col min="12" max="12" width="7.5703125" style="54" hidden="1" customWidth="1"/>
    <col min="13" max="13" width="2.42578125" style="11" hidden="1" customWidth="1"/>
    <col min="14" max="14" width="2.28515625" style="11" hidden="1" customWidth="1"/>
    <col min="15" max="18" width="6.7109375" style="11" customWidth="1"/>
    <col min="19" max="16384" width="9.140625" style="11"/>
  </cols>
  <sheetData>
    <row r="1" spans="1:13" ht="20.100000000000001" customHeight="1" x14ac:dyDescent="0.55000000000000004">
      <c r="A1" s="7" t="s">
        <v>0</v>
      </c>
      <c r="B1" s="8" t="s">
        <v>1</v>
      </c>
      <c r="C1" s="7" t="s">
        <v>2</v>
      </c>
      <c r="D1" s="55" t="s">
        <v>3</v>
      </c>
      <c r="E1" s="9" t="s">
        <v>4</v>
      </c>
      <c r="F1" s="9" t="s">
        <v>5</v>
      </c>
      <c r="G1" s="10" t="s">
        <v>6</v>
      </c>
      <c r="H1" s="66" t="s">
        <v>7</v>
      </c>
      <c r="I1" s="10" t="s">
        <v>8</v>
      </c>
      <c r="J1" s="49" t="s">
        <v>9</v>
      </c>
      <c r="K1" s="62" t="s">
        <v>10</v>
      </c>
      <c r="L1" s="53" t="s">
        <v>11</v>
      </c>
      <c r="M1" s="10" t="s">
        <v>12</v>
      </c>
    </row>
    <row r="2" spans="1:13" ht="20.100000000000001" customHeight="1" x14ac:dyDescent="0.5">
      <c r="A2" s="2" t="str">
        <f>CONCATENATE(Analiz[[#This Row],[id2]],Analiz[[#This Row],[Feh]])</f>
        <v>1010101abn</v>
      </c>
      <c r="B2" s="3" t="s">
        <v>13</v>
      </c>
      <c r="C2" s="4" t="str">
        <f>CONCATENATE(Analiz[[#This Row],[radif]],Analiz[[#This Row],[item]])</f>
        <v>1010101</v>
      </c>
      <c r="D2" s="5">
        <v>1</v>
      </c>
      <c r="E2" s="52" t="s">
        <v>14</v>
      </c>
      <c r="F2" s="5">
        <v>2</v>
      </c>
      <c r="G2" s="6">
        <v>25010902</v>
      </c>
      <c r="H2" s="65" t="s">
        <v>15</v>
      </c>
      <c r="I2" s="6" t="s">
        <v>16</v>
      </c>
      <c r="J2" s="68">
        <v>5.0000000000000001E-4</v>
      </c>
      <c r="K2" s="63">
        <f>VLOOKUP(G2,'نرخ عوامل'!A:E,5,0)/5</f>
        <v>315556.46000000002</v>
      </c>
      <c r="L2" s="50">
        <v>1</v>
      </c>
      <c r="M2" s="6"/>
    </row>
    <row r="3" spans="1:13" ht="19.5" customHeight="1" x14ac:dyDescent="0.5">
      <c r="A3" s="2" t="str">
        <f>CONCATENATE(Analiz[[#This Row],[id2]],Analiz[[#This Row],[Feh]])</f>
        <v>3010102abn</v>
      </c>
      <c r="B3" s="3" t="s">
        <v>13</v>
      </c>
      <c r="C3" s="4" t="str">
        <f>CONCATENATE(Analiz[[#This Row],[radif]],Analiz[[#This Row],[item]])</f>
        <v>3010102</v>
      </c>
      <c r="D3" s="5">
        <v>3</v>
      </c>
      <c r="E3" s="52" t="s">
        <v>17</v>
      </c>
      <c r="F3" s="5">
        <v>1</v>
      </c>
      <c r="G3" s="6">
        <v>14120401</v>
      </c>
      <c r="H3" s="65" t="s">
        <v>22</v>
      </c>
      <c r="I3" s="6" t="s">
        <v>23</v>
      </c>
      <c r="J3" s="68">
        <v>5.2999999999999999E-2</v>
      </c>
      <c r="K3" s="63">
        <f>VLOOKUP(G3,'نرخ عوامل'!A:E,5,0)/1.2</f>
        <v>125063.91666666669</v>
      </c>
      <c r="L3" s="50">
        <v>1</v>
      </c>
      <c r="M3" s="6"/>
    </row>
    <row r="4" spans="1:13" ht="20.100000000000001" customHeight="1" x14ac:dyDescent="0.5">
      <c r="A4" s="2" t="str">
        <f>CONCATENATE(Analiz[[#This Row],[id2]],Analiz[[#This Row],[Feh]])</f>
        <v>1010102abn</v>
      </c>
      <c r="B4" s="3" t="s">
        <v>13</v>
      </c>
      <c r="C4" s="4" t="str">
        <f>CONCATENATE(Analiz[[#This Row],[radif]],Analiz[[#This Row],[item]])</f>
        <v>1010102</v>
      </c>
      <c r="D4" s="5">
        <v>1</v>
      </c>
      <c r="E4" s="52" t="s">
        <v>17</v>
      </c>
      <c r="F4" s="5">
        <v>1</v>
      </c>
      <c r="G4" s="6">
        <v>14010102</v>
      </c>
      <c r="H4" s="65" t="s">
        <v>18</v>
      </c>
      <c r="I4" s="6" t="s">
        <v>19</v>
      </c>
      <c r="J4" s="68">
        <v>0.105</v>
      </c>
      <c r="K4" s="63">
        <f>VLOOKUP(G4,'نرخ عوامل'!A:E,5,0)/1.2</f>
        <v>131230</v>
      </c>
      <c r="L4" s="50">
        <v>1</v>
      </c>
      <c r="M4" s="6"/>
    </row>
    <row r="5" spans="1:13" ht="20.100000000000001" customHeight="1" x14ac:dyDescent="0.5">
      <c r="A5" s="2" t="str">
        <f>CONCATENATE(Analiz[[#This Row],[id2]],Analiz[[#This Row],[Feh]])</f>
        <v>2010102abn</v>
      </c>
      <c r="B5" s="3" t="s">
        <v>13</v>
      </c>
      <c r="C5" s="4" t="str">
        <f>CONCATENATE(Analiz[[#This Row],[radif]],Analiz[[#This Row],[item]])</f>
        <v>2010102</v>
      </c>
      <c r="D5" s="5">
        <v>2</v>
      </c>
      <c r="E5" s="52" t="s">
        <v>17</v>
      </c>
      <c r="F5" s="5">
        <v>1</v>
      </c>
      <c r="G5" s="6">
        <v>14120101</v>
      </c>
      <c r="H5" s="65" t="s">
        <v>20</v>
      </c>
      <c r="I5" s="6" t="s">
        <v>21</v>
      </c>
      <c r="J5" s="68">
        <v>1.0500000000000001E-2</v>
      </c>
      <c r="K5" s="63">
        <f>VLOOKUP(G5,'نرخ عوامل'!A:E,5,0)/1.2</f>
        <v>205829.25</v>
      </c>
      <c r="L5" s="50">
        <v>1</v>
      </c>
      <c r="M5" s="6"/>
    </row>
    <row r="6" spans="1:13" ht="20.100000000000001" customHeight="1" x14ac:dyDescent="0.5">
      <c r="A6" s="2" t="str">
        <f>CONCATENATE(Analiz[[#This Row],[id2]],Analiz[[#This Row],[Feh]])</f>
        <v>4010102abn</v>
      </c>
      <c r="B6" s="3" t="s">
        <v>13</v>
      </c>
      <c r="C6" s="4" t="str">
        <f>CONCATENATE(Analiz[[#This Row],[radif]],Analiz[[#This Row],[item]])</f>
        <v>4010102</v>
      </c>
      <c r="D6" s="5">
        <v>4</v>
      </c>
      <c r="E6" s="52" t="s">
        <v>17</v>
      </c>
      <c r="F6" s="5">
        <v>2</v>
      </c>
      <c r="G6" s="6">
        <v>28060203</v>
      </c>
      <c r="H6" s="65" t="s">
        <v>24</v>
      </c>
      <c r="I6" s="6" t="s">
        <v>25</v>
      </c>
      <c r="J6" s="68">
        <v>5.2999999999999999E-2</v>
      </c>
      <c r="K6" s="63">
        <f>VLOOKUP(G6,'نرخ عوامل'!A:E,5,0)/5</f>
        <v>1291.56</v>
      </c>
      <c r="L6" s="50">
        <v>1</v>
      </c>
      <c r="M6" s="6"/>
    </row>
    <row r="7" spans="1:13" ht="20.100000000000001" customHeight="1" x14ac:dyDescent="0.5">
      <c r="A7" s="2" t="str">
        <f>CONCATENATE(Analiz[[#This Row],[id2]],Analiz[[#This Row],[Feh]])</f>
        <v>3010103abn</v>
      </c>
      <c r="B7" s="3" t="s">
        <v>13</v>
      </c>
      <c r="C7" s="4" t="str">
        <f>CONCATENATE(Analiz[[#This Row],[radif]],Analiz[[#This Row],[item]])</f>
        <v>3010103</v>
      </c>
      <c r="D7" s="5">
        <v>3</v>
      </c>
      <c r="E7" s="52" t="s">
        <v>26</v>
      </c>
      <c r="F7" s="5">
        <v>1</v>
      </c>
      <c r="G7" s="6">
        <v>14120401</v>
      </c>
      <c r="H7" s="65" t="s">
        <v>22</v>
      </c>
      <c r="I7" s="6" t="s">
        <v>23</v>
      </c>
      <c r="J7" s="68">
        <v>0.17499999999999999</v>
      </c>
      <c r="K7" s="63">
        <f>VLOOKUP(G7,'نرخ عوامل'!A:E,5,0)/1.2</f>
        <v>125063.91666666669</v>
      </c>
      <c r="L7" s="50">
        <v>1</v>
      </c>
      <c r="M7" s="6"/>
    </row>
    <row r="8" spans="1:13" ht="20.100000000000001" customHeight="1" x14ac:dyDescent="0.5">
      <c r="A8" s="2" t="str">
        <f>CONCATENATE(Analiz[[#This Row],[id2]],Analiz[[#This Row],[Feh]])</f>
        <v>1010103abn</v>
      </c>
      <c r="B8" s="3" t="s">
        <v>13</v>
      </c>
      <c r="C8" s="4" t="str">
        <f>CONCATENATE(Analiz[[#This Row],[radif]],Analiz[[#This Row],[item]])</f>
        <v>1010103</v>
      </c>
      <c r="D8" s="5">
        <v>1</v>
      </c>
      <c r="E8" s="52" t="s">
        <v>26</v>
      </c>
      <c r="F8" s="5">
        <v>1</v>
      </c>
      <c r="G8" s="6">
        <v>14010102</v>
      </c>
      <c r="H8" s="65" t="s">
        <v>18</v>
      </c>
      <c r="I8" s="6" t="s">
        <v>19</v>
      </c>
      <c r="J8" s="68">
        <v>0.35</v>
      </c>
      <c r="K8" s="63">
        <f>VLOOKUP(G8,'نرخ عوامل'!A:E,5,0)/1.2</f>
        <v>131230</v>
      </c>
      <c r="L8" s="50">
        <v>1</v>
      </c>
      <c r="M8" s="6"/>
    </row>
    <row r="9" spans="1:13" ht="20.100000000000001" customHeight="1" x14ac:dyDescent="0.5">
      <c r="A9" s="2" t="str">
        <f>CONCATENATE(Analiz[[#This Row],[id2]],Analiz[[#This Row],[Feh]])</f>
        <v>2010103abn</v>
      </c>
      <c r="B9" s="3" t="s">
        <v>13</v>
      </c>
      <c r="C9" s="4" t="str">
        <f>CONCATENATE(Analiz[[#This Row],[radif]],Analiz[[#This Row],[item]])</f>
        <v>2010103</v>
      </c>
      <c r="D9" s="5">
        <v>2</v>
      </c>
      <c r="E9" s="52" t="s">
        <v>26</v>
      </c>
      <c r="F9" s="5">
        <v>1</v>
      </c>
      <c r="G9" s="6">
        <v>14120101</v>
      </c>
      <c r="H9" s="65" t="s">
        <v>20</v>
      </c>
      <c r="I9" s="6" t="s">
        <v>21</v>
      </c>
      <c r="J9" s="68">
        <v>3.5000000000000003E-2</v>
      </c>
      <c r="K9" s="63">
        <f>VLOOKUP(G9,'نرخ عوامل'!A:E,5,0)/1.2</f>
        <v>205829.25</v>
      </c>
      <c r="L9" s="50">
        <v>1</v>
      </c>
      <c r="M9" s="6"/>
    </row>
    <row r="10" spans="1:13" ht="20.100000000000001" customHeight="1" x14ac:dyDescent="0.5">
      <c r="A10" s="2" t="str">
        <f>CONCATENATE(Analiz[[#This Row],[id2]],Analiz[[#This Row],[Feh]])</f>
        <v>4010103abn</v>
      </c>
      <c r="B10" s="3" t="s">
        <v>13</v>
      </c>
      <c r="C10" s="4" t="str">
        <f>CONCATENATE(Analiz[[#This Row],[radif]],Analiz[[#This Row],[item]])</f>
        <v>4010103</v>
      </c>
      <c r="D10" s="5">
        <v>4</v>
      </c>
      <c r="E10" s="52" t="s">
        <v>26</v>
      </c>
      <c r="F10" s="5">
        <v>2</v>
      </c>
      <c r="G10" s="6">
        <v>28060203</v>
      </c>
      <c r="H10" s="65" t="s">
        <v>24</v>
      </c>
      <c r="I10" s="6" t="s">
        <v>25</v>
      </c>
      <c r="J10" s="68">
        <v>0.17499999999999999</v>
      </c>
      <c r="K10" s="63">
        <f>VLOOKUP(G10,'نرخ عوامل'!A:E,5,0)/5</f>
        <v>1291.56</v>
      </c>
      <c r="L10" s="50">
        <v>1</v>
      </c>
      <c r="M10" s="6"/>
    </row>
    <row r="11" spans="1:13" ht="20.100000000000001" customHeight="1" x14ac:dyDescent="0.5">
      <c r="A11" s="2" t="str">
        <f>CONCATENATE(Analiz[[#This Row],[id2]],Analiz[[#This Row],[Feh]])</f>
        <v>3010104abn</v>
      </c>
      <c r="B11" s="3" t="s">
        <v>13</v>
      </c>
      <c r="C11" s="4" t="str">
        <f>CONCATENATE(Analiz[[#This Row],[radif]],Analiz[[#This Row],[item]])</f>
        <v>3010104</v>
      </c>
      <c r="D11" s="5">
        <v>3</v>
      </c>
      <c r="E11" s="52" t="s">
        <v>27</v>
      </c>
      <c r="F11" s="5">
        <v>1</v>
      </c>
      <c r="G11" s="6">
        <v>14120401</v>
      </c>
      <c r="H11" s="65" t="s">
        <v>22</v>
      </c>
      <c r="I11" s="6" t="s">
        <v>23</v>
      </c>
      <c r="J11" s="68">
        <v>0.3</v>
      </c>
      <c r="K11" s="63">
        <f>VLOOKUP(G11,'نرخ عوامل'!A:E,5,0)/1.2</f>
        <v>125063.91666666669</v>
      </c>
      <c r="L11" s="50">
        <v>1</v>
      </c>
      <c r="M11" s="6"/>
    </row>
    <row r="12" spans="1:13" ht="20.100000000000001" customHeight="1" x14ac:dyDescent="0.5">
      <c r="A12" s="2" t="str">
        <f>CONCATENATE(Analiz[[#This Row],[id2]],Analiz[[#This Row],[Feh]])</f>
        <v>1010104abn</v>
      </c>
      <c r="B12" s="3" t="s">
        <v>13</v>
      </c>
      <c r="C12" s="4" t="str">
        <f>CONCATENATE(Analiz[[#This Row],[radif]],Analiz[[#This Row],[item]])</f>
        <v>1010104</v>
      </c>
      <c r="D12" s="5">
        <v>1</v>
      </c>
      <c r="E12" s="52" t="s">
        <v>27</v>
      </c>
      <c r="F12" s="5">
        <v>1</v>
      </c>
      <c r="G12" s="6">
        <v>14010102</v>
      </c>
      <c r="H12" s="65" t="s">
        <v>18</v>
      </c>
      <c r="I12" s="6" t="s">
        <v>19</v>
      </c>
      <c r="J12" s="68">
        <v>0.56000000000000005</v>
      </c>
      <c r="K12" s="63">
        <f>VLOOKUP(G12,'نرخ عوامل'!A:E,5,0)/1.2</f>
        <v>131230</v>
      </c>
      <c r="L12" s="50">
        <v>1</v>
      </c>
      <c r="M12" s="6"/>
    </row>
    <row r="13" spans="1:13" ht="20.100000000000001" customHeight="1" x14ac:dyDescent="0.5">
      <c r="A13" s="2" t="str">
        <f>CONCATENATE(Analiz[[#This Row],[id2]],Analiz[[#This Row],[Feh]])</f>
        <v>2010104abn</v>
      </c>
      <c r="B13" s="3" t="s">
        <v>13</v>
      </c>
      <c r="C13" s="4" t="str">
        <f>CONCATENATE(Analiz[[#This Row],[radif]],Analiz[[#This Row],[item]])</f>
        <v>2010104</v>
      </c>
      <c r="D13" s="5">
        <v>2</v>
      </c>
      <c r="E13" s="52" t="s">
        <v>27</v>
      </c>
      <c r="F13" s="5">
        <v>1</v>
      </c>
      <c r="G13" s="6">
        <v>14120101</v>
      </c>
      <c r="H13" s="65" t="s">
        <v>20</v>
      </c>
      <c r="I13" s="6" t="s">
        <v>21</v>
      </c>
      <c r="J13" s="68">
        <v>0.06</v>
      </c>
      <c r="K13" s="63">
        <f>VLOOKUP(G13,'نرخ عوامل'!A:E,5,0)/1.2</f>
        <v>205829.25</v>
      </c>
      <c r="L13" s="50">
        <v>1</v>
      </c>
      <c r="M13" s="6"/>
    </row>
    <row r="14" spans="1:13" ht="20.100000000000001" customHeight="1" x14ac:dyDescent="0.5">
      <c r="A14" s="2" t="str">
        <f>CONCATENATE(Analiz[[#This Row],[id2]],Analiz[[#This Row],[Feh]])</f>
        <v>5010104abn</v>
      </c>
      <c r="B14" s="3" t="s">
        <v>13</v>
      </c>
      <c r="C14" s="4" t="str">
        <f>CONCATENATE(Analiz[[#This Row],[radif]],Analiz[[#This Row],[item]])</f>
        <v>5010104</v>
      </c>
      <c r="D14" s="5">
        <v>5</v>
      </c>
      <c r="E14" s="52" t="s">
        <v>27</v>
      </c>
      <c r="F14" s="5">
        <v>2</v>
      </c>
      <c r="G14" s="6">
        <v>28060203</v>
      </c>
      <c r="H14" s="65" t="s">
        <v>24</v>
      </c>
      <c r="I14" s="6" t="s">
        <v>25</v>
      </c>
      <c r="J14" s="68">
        <v>0.3</v>
      </c>
      <c r="K14" s="63">
        <f>VLOOKUP(G14,'نرخ عوامل'!A:E,5,0)/5</f>
        <v>1291.56</v>
      </c>
      <c r="L14" s="50">
        <v>1</v>
      </c>
      <c r="M14" s="6"/>
    </row>
    <row r="15" spans="1:13" ht="20.100000000000001" customHeight="1" x14ac:dyDescent="0.5">
      <c r="A15" s="2" t="str">
        <f>CONCATENATE(Analiz[[#This Row],[id2]],Analiz[[#This Row],[Feh]])</f>
        <v>4010104abn</v>
      </c>
      <c r="B15" s="3" t="s">
        <v>13</v>
      </c>
      <c r="C15" s="4" t="str">
        <f>CONCATENATE(Analiz[[#This Row],[radif]],Analiz[[#This Row],[item]])</f>
        <v>4010104</v>
      </c>
      <c r="D15" s="5">
        <v>4</v>
      </c>
      <c r="E15" s="52" t="s">
        <v>27</v>
      </c>
      <c r="F15" s="5">
        <v>2</v>
      </c>
      <c r="G15" s="6">
        <v>23020801</v>
      </c>
      <c r="H15" s="65" t="s">
        <v>28</v>
      </c>
      <c r="I15" s="6" t="s">
        <v>25</v>
      </c>
      <c r="J15" s="68">
        <v>0.03</v>
      </c>
      <c r="K15" s="63">
        <f>VLOOKUP(G15,'نرخ عوامل'!A:E,5,0)/5</f>
        <v>62976.58</v>
      </c>
      <c r="L15" s="50">
        <v>1</v>
      </c>
      <c r="M15" s="6"/>
    </row>
    <row r="16" spans="1:13" ht="20.100000000000001" customHeight="1" x14ac:dyDescent="0.5">
      <c r="A16" s="2" t="str">
        <f>CONCATENATE(Analiz[[#This Row],[id2]],Analiz[[#This Row],[Feh]])</f>
        <v>3010105abn</v>
      </c>
      <c r="B16" s="3" t="s">
        <v>13</v>
      </c>
      <c r="C16" s="4" t="str">
        <f>CONCATENATE(Analiz[[#This Row],[radif]],Analiz[[#This Row],[item]])</f>
        <v>3010105</v>
      </c>
      <c r="D16" s="5">
        <v>3</v>
      </c>
      <c r="E16" s="52" t="s">
        <v>29</v>
      </c>
      <c r="F16" s="5">
        <v>1</v>
      </c>
      <c r="G16" s="6">
        <v>14120401</v>
      </c>
      <c r="H16" s="65" t="s">
        <v>22</v>
      </c>
      <c r="I16" s="6" t="s">
        <v>23</v>
      </c>
      <c r="J16" s="68">
        <v>0.47399999999999998</v>
      </c>
      <c r="K16" s="63">
        <f>VLOOKUP(G16,'نرخ عوامل'!A:E,5,0)/1.2</f>
        <v>125063.91666666669</v>
      </c>
      <c r="L16" s="50">
        <v>1</v>
      </c>
      <c r="M16" s="6"/>
    </row>
    <row r="17" spans="1:13" ht="20.100000000000001" customHeight="1" x14ac:dyDescent="0.5">
      <c r="A17" s="2" t="str">
        <f>CONCATENATE(Analiz[[#This Row],[id2]],Analiz[[#This Row],[Feh]])</f>
        <v>1010105abn</v>
      </c>
      <c r="B17" s="3" t="s">
        <v>13</v>
      </c>
      <c r="C17" s="4" t="str">
        <f>CONCATENATE(Analiz[[#This Row],[radif]],Analiz[[#This Row],[item]])</f>
        <v>1010105</v>
      </c>
      <c r="D17" s="5">
        <v>1</v>
      </c>
      <c r="E17" s="52" t="s">
        <v>29</v>
      </c>
      <c r="F17" s="5">
        <v>1</v>
      </c>
      <c r="G17" s="6">
        <v>14010102</v>
      </c>
      <c r="H17" s="65" t="s">
        <v>18</v>
      </c>
      <c r="I17" s="6" t="s">
        <v>19</v>
      </c>
      <c r="J17" s="68">
        <v>0.88500000000000001</v>
      </c>
      <c r="K17" s="63">
        <f>VLOOKUP(G17,'نرخ عوامل'!A:E,5,0)/1.2</f>
        <v>131230</v>
      </c>
      <c r="L17" s="50">
        <v>1</v>
      </c>
      <c r="M17" s="6"/>
    </row>
    <row r="18" spans="1:13" ht="20.100000000000001" customHeight="1" x14ac:dyDescent="0.5">
      <c r="A18" s="2" t="str">
        <f>CONCATENATE(Analiz[[#This Row],[id2]],Analiz[[#This Row],[Feh]])</f>
        <v>2010105abn</v>
      </c>
      <c r="B18" s="3" t="s">
        <v>13</v>
      </c>
      <c r="C18" s="4" t="str">
        <f>CONCATENATE(Analiz[[#This Row],[radif]],Analiz[[#This Row],[item]])</f>
        <v>2010105</v>
      </c>
      <c r="D18" s="5">
        <v>2</v>
      </c>
      <c r="E18" s="52" t="s">
        <v>29</v>
      </c>
      <c r="F18" s="5">
        <v>1</v>
      </c>
      <c r="G18" s="6">
        <v>14120101</v>
      </c>
      <c r="H18" s="65" t="s">
        <v>20</v>
      </c>
      <c r="I18" s="6" t="s">
        <v>21</v>
      </c>
      <c r="J18" s="68">
        <v>9.5000000000000001E-2</v>
      </c>
      <c r="K18" s="63">
        <f>VLOOKUP(G18,'نرخ عوامل'!A:E,5,0)/1.2</f>
        <v>205829.25</v>
      </c>
      <c r="L18" s="50">
        <v>1</v>
      </c>
      <c r="M18" s="6"/>
    </row>
    <row r="19" spans="1:13" ht="20.100000000000001" customHeight="1" x14ac:dyDescent="0.5">
      <c r="A19" s="2" t="str">
        <f>CONCATENATE(Analiz[[#This Row],[id2]],Analiz[[#This Row],[Feh]])</f>
        <v>5010105abn</v>
      </c>
      <c r="B19" s="3" t="s">
        <v>13</v>
      </c>
      <c r="C19" s="4" t="str">
        <f>CONCATENATE(Analiz[[#This Row],[radif]],Analiz[[#This Row],[item]])</f>
        <v>5010105</v>
      </c>
      <c r="D19" s="5">
        <v>5</v>
      </c>
      <c r="E19" s="52" t="s">
        <v>29</v>
      </c>
      <c r="F19" s="5">
        <v>2</v>
      </c>
      <c r="G19" s="6">
        <v>28060203</v>
      </c>
      <c r="H19" s="65" t="s">
        <v>24</v>
      </c>
      <c r="I19" s="6" t="s">
        <v>25</v>
      </c>
      <c r="J19" s="68">
        <v>0.47499999999999998</v>
      </c>
      <c r="K19" s="63">
        <f>VLOOKUP(G19,'نرخ عوامل'!A:E,5,0)/5</f>
        <v>1291.56</v>
      </c>
      <c r="L19" s="50">
        <v>1</v>
      </c>
      <c r="M19" s="6"/>
    </row>
    <row r="20" spans="1:13" ht="20.100000000000001" customHeight="1" x14ac:dyDescent="0.5">
      <c r="A20" s="2" t="str">
        <f>CONCATENATE(Analiz[[#This Row],[id2]],Analiz[[#This Row],[Feh]])</f>
        <v>4010105abn</v>
      </c>
      <c r="B20" s="3" t="s">
        <v>13</v>
      </c>
      <c r="C20" s="4" t="str">
        <f>CONCATENATE(Analiz[[#This Row],[radif]],Analiz[[#This Row],[item]])</f>
        <v>4010105</v>
      </c>
      <c r="D20" s="5">
        <v>4</v>
      </c>
      <c r="E20" s="52" t="s">
        <v>29</v>
      </c>
      <c r="F20" s="5">
        <v>2</v>
      </c>
      <c r="G20" s="6">
        <v>23020801</v>
      </c>
      <c r="H20" s="65" t="s">
        <v>28</v>
      </c>
      <c r="I20" s="6" t="s">
        <v>25</v>
      </c>
      <c r="J20" s="68">
        <v>4.7E-2</v>
      </c>
      <c r="K20" s="63">
        <f>VLOOKUP(G20,'نرخ عوامل'!A:E,5,0)/5</f>
        <v>62976.58</v>
      </c>
      <c r="L20" s="50">
        <v>1</v>
      </c>
      <c r="M20" s="6"/>
    </row>
    <row r="21" spans="1:13" ht="20.100000000000001" customHeight="1" x14ac:dyDescent="0.5">
      <c r="A21" s="2" t="str">
        <f>CONCATENATE(Analiz[[#This Row],[id2]],Analiz[[#This Row],[Feh]])</f>
        <v>3010106abn</v>
      </c>
      <c r="B21" s="3" t="s">
        <v>13</v>
      </c>
      <c r="C21" s="4" t="str">
        <f>CONCATENATE(Analiz[[#This Row],[radif]],Analiz[[#This Row],[item]])</f>
        <v>3010106</v>
      </c>
      <c r="D21" s="5">
        <v>3</v>
      </c>
      <c r="E21" s="52" t="s">
        <v>30</v>
      </c>
      <c r="F21" s="5">
        <v>1</v>
      </c>
      <c r="G21" s="6">
        <v>14120401</v>
      </c>
      <c r="H21" s="65" t="s">
        <v>22</v>
      </c>
      <c r="I21" s="6" t="s">
        <v>23</v>
      </c>
      <c r="J21" s="68">
        <v>6.4000000000000001E-2</v>
      </c>
      <c r="K21" s="63">
        <f>VLOOKUP(G21,'نرخ عوامل'!A:E,5,0)/1.2</f>
        <v>125063.91666666669</v>
      </c>
      <c r="L21" s="50">
        <v>1</v>
      </c>
      <c r="M21" s="6"/>
    </row>
    <row r="22" spans="1:13" ht="20.100000000000001" customHeight="1" x14ac:dyDescent="0.5">
      <c r="A22" s="2" t="str">
        <f>CONCATENATE(Analiz[[#This Row],[id2]],Analiz[[#This Row],[Feh]])</f>
        <v>1010106abn</v>
      </c>
      <c r="B22" s="3" t="s">
        <v>13</v>
      </c>
      <c r="C22" s="4" t="str">
        <f>CONCATENATE(Analiz[[#This Row],[radif]],Analiz[[#This Row],[item]])</f>
        <v>1010106</v>
      </c>
      <c r="D22" s="5">
        <v>1</v>
      </c>
      <c r="E22" s="52" t="s">
        <v>30</v>
      </c>
      <c r="F22" s="5">
        <v>1</v>
      </c>
      <c r="G22" s="6">
        <v>14010102</v>
      </c>
      <c r="H22" s="65" t="s">
        <v>18</v>
      </c>
      <c r="I22" s="6" t="s">
        <v>19</v>
      </c>
      <c r="J22" s="68">
        <v>0.12</v>
      </c>
      <c r="K22" s="63">
        <f>VLOOKUP(G22,'نرخ عوامل'!A:E,5,0)/1.2</f>
        <v>131230</v>
      </c>
      <c r="L22" s="50">
        <v>1</v>
      </c>
      <c r="M22" s="6"/>
    </row>
    <row r="23" spans="1:13" ht="20.100000000000001" customHeight="1" x14ac:dyDescent="0.5">
      <c r="A23" s="2" t="str">
        <f>CONCATENATE(Analiz[[#This Row],[id2]],Analiz[[#This Row],[Feh]])</f>
        <v>2010106abn</v>
      </c>
      <c r="B23" s="3" t="s">
        <v>13</v>
      </c>
      <c r="C23" s="4" t="str">
        <f>CONCATENATE(Analiz[[#This Row],[radif]],Analiz[[#This Row],[item]])</f>
        <v>2010106</v>
      </c>
      <c r="D23" s="5">
        <v>2</v>
      </c>
      <c r="E23" s="52" t="s">
        <v>30</v>
      </c>
      <c r="F23" s="5">
        <v>1</v>
      </c>
      <c r="G23" s="6">
        <v>14120101</v>
      </c>
      <c r="H23" s="65" t="s">
        <v>20</v>
      </c>
      <c r="I23" s="6" t="s">
        <v>21</v>
      </c>
      <c r="J23" s="68">
        <v>1.2999999999999999E-2</v>
      </c>
      <c r="K23" s="63">
        <f>VLOOKUP(G23,'نرخ عوامل'!A:E,5,0)/1.2</f>
        <v>205829.25</v>
      </c>
      <c r="L23" s="50">
        <v>1</v>
      </c>
      <c r="M23" s="6"/>
    </row>
    <row r="24" spans="1:13" ht="20.100000000000001" customHeight="1" x14ac:dyDescent="0.5">
      <c r="A24" s="2" t="str">
        <f>CONCATENATE(Analiz[[#This Row],[id2]],Analiz[[#This Row],[Feh]])</f>
        <v>5010106abn</v>
      </c>
      <c r="B24" s="3" t="s">
        <v>13</v>
      </c>
      <c r="C24" s="4" t="str">
        <f>CONCATENATE(Analiz[[#This Row],[radif]],Analiz[[#This Row],[item]])</f>
        <v>5010106</v>
      </c>
      <c r="D24" s="5">
        <v>5</v>
      </c>
      <c r="E24" s="52" t="s">
        <v>30</v>
      </c>
      <c r="F24" s="5">
        <v>2</v>
      </c>
      <c r="G24" s="6">
        <v>28060203</v>
      </c>
      <c r="H24" s="65" t="s">
        <v>24</v>
      </c>
      <c r="I24" s="6" t="s">
        <v>25</v>
      </c>
      <c r="J24" s="68">
        <v>6.4000000000000001E-2</v>
      </c>
      <c r="K24" s="63">
        <f>VLOOKUP(G24,'نرخ عوامل'!A:E,5,0)/5</f>
        <v>1291.56</v>
      </c>
      <c r="L24" s="50">
        <v>1</v>
      </c>
      <c r="M24" s="6"/>
    </row>
    <row r="25" spans="1:13" ht="20.100000000000001" customHeight="1" x14ac:dyDescent="0.5">
      <c r="A25" s="2" t="str">
        <f>CONCATENATE(Analiz[[#This Row],[id2]],Analiz[[#This Row],[Feh]])</f>
        <v>4010106abn</v>
      </c>
      <c r="B25" s="3" t="s">
        <v>13</v>
      </c>
      <c r="C25" s="4" t="str">
        <f>CONCATENATE(Analiz[[#This Row],[radif]],Analiz[[#This Row],[item]])</f>
        <v>4010106</v>
      </c>
      <c r="D25" s="5">
        <v>4</v>
      </c>
      <c r="E25" s="52" t="s">
        <v>30</v>
      </c>
      <c r="F25" s="5">
        <v>2</v>
      </c>
      <c r="G25" s="6">
        <v>23020801</v>
      </c>
      <c r="H25" s="65" t="s">
        <v>28</v>
      </c>
      <c r="I25" s="6" t="s">
        <v>25</v>
      </c>
      <c r="J25" s="68">
        <v>6.0000000000000001E-3</v>
      </c>
      <c r="K25" s="63">
        <f>VLOOKUP(G25,'نرخ عوامل'!A:E,5,0)/5</f>
        <v>62976.58</v>
      </c>
      <c r="L25" s="50">
        <v>1</v>
      </c>
      <c r="M25" s="6"/>
    </row>
    <row r="26" spans="1:13" ht="20.100000000000001" customHeight="1" x14ac:dyDescent="0.5">
      <c r="A26" s="2" t="str">
        <f>CONCATENATE(Analiz[[#This Row],[id2]],Analiz[[#This Row],[Feh]])</f>
        <v>3010107abn</v>
      </c>
      <c r="B26" s="3" t="s">
        <v>13</v>
      </c>
      <c r="C26" s="4" t="str">
        <f>CONCATENATE(Analiz[[#This Row],[radif]],Analiz[[#This Row],[item]])</f>
        <v>3010107</v>
      </c>
      <c r="D26" s="5">
        <v>3</v>
      </c>
      <c r="E26" s="52" t="s">
        <v>31</v>
      </c>
      <c r="F26" s="5">
        <v>1</v>
      </c>
      <c r="G26" s="6">
        <v>14120401</v>
      </c>
      <c r="H26" s="65" t="s">
        <v>22</v>
      </c>
      <c r="I26" s="6" t="s">
        <v>23</v>
      </c>
      <c r="J26" s="68">
        <v>6.6000000000000003E-2</v>
      </c>
      <c r="K26" s="63">
        <f>VLOOKUP(G26,'نرخ عوامل'!A:E,5,0)/1.2</f>
        <v>125063.91666666669</v>
      </c>
      <c r="L26" s="50">
        <v>1</v>
      </c>
      <c r="M26" s="6"/>
    </row>
    <row r="27" spans="1:13" ht="20.100000000000001" customHeight="1" x14ac:dyDescent="0.5">
      <c r="A27" s="2" t="str">
        <f>CONCATENATE(Analiz[[#This Row],[id2]],Analiz[[#This Row],[Feh]])</f>
        <v>1010107abn</v>
      </c>
      <c r="B27" s="3" t="s">
        <v>13</v>
      </c>
      <c r="C27" s="4" t="str">
        <f>CONCATENATE(Analiz[[#This Row],[radif]],Analiz[[#This Row],[item]])</f>
        <v>1010107</v>
      </c>
      <c r="D27" s="5">
        <v>1</v>
      </c>
      <c r="E27" s="52" t="s">
        <v>31</v>
      </c>
      <c r="F27" s="5">
        <v>1</v>
      </c>
      <c r="G27" s="6">
        <v>14010102</v>
      </c>
      <c r="H27" s="65" t="s">
        <v>18</v>
      </c>
      <c r="I27" s="6" t="s">
        <v>19</v>
      </c>
      <c r="J27" s="68">
        <v>0.57999999999999996</v>
      </c>
      <c r="K27" s="63">
        <f>VLOOKUP(G27,'نرخ عوامل'!A:E,5,0)/1.2</f>
        <v>131230</v>
      </c>
      <c r="L27" s="50">
        <v>1</v>
      </c>
      <c r="M27" s="6"/>
    </row>
    <row r="28" spans="1:13" ht="20.100000000000001" customHeight="1" x14ac:dyDescent="0.5">
      <c r="A28" s="2" t="str">
        <f>CONCATENATE(Analiz[[#This Row],[id2]],Analiz[[#This Row],[Feh]])</f>
        <v>2010107abn</v>
      </c>
      <c r="B28" s="3" t="s">
        <v>13</v>
      </c>
      <c r="C28" s="4" t="str">
        <f>CONCATENATE(Analiz[[#This Row],[radif]],Analiz[[#This Row],[item]])</f>
        <v>2010107</v>
      </c>
      <c r="D28" s="5">
        <v>2</v>
      </c>
      <c r="E28" s="52" t="s">
        <v>31</v>
      </c>
      <c r="F28" s="5">
        <v>1</v>
      </c>
      <c r="G28" s="6">
        <v>14120101</v>
      </c>
      <c r="H28" s="65" t="s">
        <v>20</v>
      </c>
      <c r="I28" s="6" t="s">
        <v>21</v>
      </c>
      <c r="J28" s="68">
        <v>1.2999999999999999E-2</v>
      </c>
      <c r="K28" s="63">
        <f>VLOOKUP(G28,'نرخ عوامل'!A:E,5,0)/1.2</f>
        <v>205829.25</v>
      </c>
      <c r="L28" s="50">
        <v>1</v>
      </c>
      <c r="M28" s="6"/>
    </row>
    <row r="29" spans="1:13" ht="20.100000000000001" customHeight="1" x14ac:dyDescent="0.5">
      <c r="A29" s="2" t="str">
        <f>CONCATENATE(Analiz[[#This Row],[id2]],Analiz[[#This Row],[Feh]])</f>
        <v>4010107abn</v>
      </c>
      <c r="B29" s="3" t="s">
        <v>13</v>
      </c>
      <c r="C29" s="4" t="str">
        <f>CONCATENATE(Analiz[[#This Row],[radif]],Analiz[[#This Row],[item]])</f>
        <v>4010107</v>
      </c>
      <c r="D29" s="5">
        <v>4</v>
      </c>
      <c r="E29" s="52" t="s">
        <v>31</v>
      </c>
      <c r="F29" s="5">
        <v>2</v>
      </c>
      <c r="G29" s="6">
        <v>23020801</v>
      </c>
      <c r="H29" s="65" t="s">
        <v>28</v>
      </c>
      <c r="I29" s="6" t="s">
        <v>25</v>
      </c>
      <c r="J29" s="68">
        <v>0.18</v>
      </c>
      <c r="K29" s="63">
        <f>VLOOKUP(G29,'نرخ عوامل'!A:E,5,0)/5</f>
        <v>62976.58</v>
      </c>
      <c r="L29" s="50">
        <v>1</v>
      </c>
      <c r="M29" s="6"/>
    </row>
    <row r="30" spans="1:13" ht="20.100000000000001" customHeight="1" x14ac:dyDescent="0.5">
      <c r="A30" s="2" t="str">
        <f>CONCATENATE(Analiz[[#This Row],[id2]],Analiz[[#This Row],[Feh]])</f>
        <v>3010108abn</v>
      </c>
      <c r="B30" s="3" t="s">
        <v>13</v>
      </c>
      <c r="C30" s="4" t="str">
        <f>CONCATENATE(Analiz[[#This Row],[radif]],Analiz[[#This Row],[item]])</f>
        <v>3010108</v>
      </c>
      <c r="D30" s="5">
        <v>3</v>
      </c>
      <c r="E30" s="52" t="s">
        <v>32</v>
      </c>
      <c r="F30" s="5">
        <v>1</v>
      </c>
      <c r="G30" s="6">
        <v>14120401</v>
      </c>
      <c r="H30" s="65" t="s">
        <v>22</v>
      </c>
      <c r="I30" s="6" t="s">
        <v>23</v>
      </c>
      <c r="J30" s="68">
        <v>0.18</v>
      </c>
      <c r="K30" s="63">
        <f>VLOOKUP(G30,'نرخ عوامل'!A:E,5,0)/1.2</f>
        <v>125063.91666666669</v>
      </c>
      <c r="L30" s="50">
        <v>1</v>
      </c>
      <c r="M30" s="6"/>
    </row>
    <row r="31" spans="1:13" ht="20.100000000000001" customHeight="1" x14ac:dyDescent="0.5">
      <c r="A31" s="2" t="str">
        <f>CONCATENATE(Analiz[[#This Row],[id2]],Analiz[[#This Row],[Feh]])</f>
        <v>1010108abn</v>
      </c>
      <c r="B31" s="3" t="s">
        <v>13</v>
      </c>
      <c r="C31" s="4" t="str">
        <f>CONCATENATE(Analiz[[#This Row],[radif]],Analiz[[#This Row],[item]])</f>
        <v>1010108</v>
      </c>
      <c r="D31" s="5">
        <v>1</v>
      </c>
      <c r="E31" s="52" t="s">
        <v>32</v>
      </c>
      <c r="F31" s="5">
        <v>1</v>
      </c>
      <c r="G31" s="6">
        <v>14010102</v>
      </c>
      <c r="H31" s="65" t="s">
        <v>18</v>
      </c>
      <c r="I31" s="6" t="s">
        <v>19</v>
      </c>
      <c r="J31" s="68">
        <v>1.6</v>
      </c>
      <c r="K31" s="63">
        <f>VLOOKUP(G31,'نرخ عوامل'!A:E,5,0)/1.2</f>
        <v>131230</v>
      </c>
      <c r="L31" s="50">
        <v>1</v>
      </c>
      <c r="M31" s="6"/>
    </row>
    <row r="32" spans="1:13" ht="20.100000000000001" customHeight="1" x14ac:dyDescent="0.5">
      <c r="A32" s="2" t="str">
        <f>CONCATENATE(Analiz[[#This Row],[id2]],Analiz[[#This Row],[Feh]])</f>
        <v>2010108abn</v>
      </c>
      <c r="B32" s="3" t="s">
        <v>13</v>
      </c>
      <c r="C32" s="4" t="str">
        <f>CONCATENATE(Analiz[[#This Row],[radif]],Analiz[[#This Row],[item]])</f>
        <v>2010108</v>
      </c>
      <c r="D32" s="5">
        <v>2</v>
      </c>
      <c r="E32" s="52" t="s">
        <v>32</v>
      </c>
      <c r="F32" s="5">
        <v>1</v>
      </c>
      <c r="G32" s="6">
        <v>14120101</v>
      </c>
      <c r="H32" s="65" t="s">
        <v>20</v>
      </c>
      <c r="I32" s="6" t="s">
        <v>21</v>
      </c>
      <c r="J32" s="68">
        <v>0.04</v>
      </c>
      <c r="K32" s="63">
        <f>VLOOKUP(G32,'نرخ عوامل'!A:E,5,0)/1.2</f>
        <v>205829.25</v>
      </c>
      <c r="L32" s="50">
        <v>1</v>
      </c>
      <c r="M32" s="6"/>
    </row>
    <row r="33" spans="1:13" ht="20.100000000000001" customHeight="1" x14ac:dyDescent="0.5">
      <c r="A33" s="2" t="str">
        <f>CONCATENATE(Analiz[[#This Row],[id2]],Analiz[[#This Row],[Feh]])</f>
        <v>4010108abn</v>
      </c>
      <c r="B33" s="3" t="s">
        <v>13</v>
      </c>
      <c r="C33" s="4" t="str">
        <f>CONCATENATE(Analiz[[#This Row],[radif]],Analiz[[#This Row],[item]])</f>
        <v>4010108</v>
      </c>
      <c r="D33" s="5">
        <v>4</v>
      </c>
      <c r="E33" s="52" t="s">
        <v>32</v>
      </c>
      <c r="F33" s="5">
        <v>2</v>
      </c>
      <c r="G33" s="6">
        <v>23020801</v>
      </c>
      <c r="H33" s="65" t="s">
        <v>28</v>
      </c>
      <c r="I33" s="6" t="s">
        <v>25</v>
      </c>
      <c r="J33" s="68">
        <v>0.5</v>
      </c>
      <c r="K33" s="63">
        <f>VLOOKUP(G33,'نرخ عوامل'!A:E,5,0)/5</f>
        <v>62976.58</v>
      </c>
      <c r="L33" s="50">
        <v>1</v>
      </c>
      <c r="M33" s="6"/>
    </row>
    <row r="34" spans="1:13" ht="20.100000000000001" customHeight="1" x14ac:dyDescent="0.5">
      <c r="A34" s="2" t="str">
        <f>CONCATENATE(Analiz[[#This Row],[id2]],Analiz[[#This Row],[Feh]])</f>
        <v>3010109abn</v>
      </c>
      <c r="B34" s="3" t="s">
        <v>13</v>
      </c>
      <c r="C34" s="4" t="str">
        <f>CONCATENATE(Analiz[[#This Row],[radif]],Analiz[[#This Row],[item]])</f>
        <v>3010109</v>
      </c>
      <c r="D34" s="5">
        <v>3</v>
      </c>
      <c r="E34" s="52" t="s">
        <v>33</v>
      </c>
      <c r="F34" s="5">
        <v>1</v>
      </c>
      <c r="G34" s="6">
        <v>14120401</v>
      </c>
      <c r="H34" s="65" t="s">
        <v>22</v>
      </c>
      <c r="I34" s="6" t="s">
        <v>23</v>
      </c>
      <c r="J34" s="68">
        <v>0.35</v>
      </c>
      <c r="K34" s="63">
        <f>VLOOKUP(G34,'نرخ عوامل'!A:E,5,0)/1.2</f>
        <v>125063.91666666669</v>
      </c>
      <c r="L34" s="50">
        <v>1</v>
      </c>
      <c r="M34" s="6"/>
    </row>
    <row r="35" spans="1:13" ht="20.100000000000001" customHeight="1" x14ac:dyDescent="0.5">
      <c r="A35" s="2" t="str">
        <f>CONCATENATE(Analiz[[#This Row],[id2]],Analiz[[#This Row],[Feh]])</f>
        <v>1010109abn</v>
      </c>
      <c r="B35" s="3" t="s">
        <v>13</v>
      </c>
      <c r="C35" s="4" t="str">
        <f>CONCATENATE(Analiz[[#This Row],[radif]],Analiz[[#This Row],[item]])</f>
        <v>1010109</v>
      </c>
      <c r="D35" s="5">
        <v>1</v>
      </c>
      <c r="E35" s="52" t="s">
        <v>33</v>
      </c>
      <c r="F35" s="5">
        <v>1</v>
      </c>
      <c r="G35" s="6">
        <v>14010102</v>
      </c>
      <c r="H35" s="65" t="s">
        <v>18</v>
      </c>
      <c r="I35" s="6" t="s">
        <v>19</v>
      </c>
      <c r="J35" s="68">
        <v>3.14</v>
      </c>
      <c r="K35" s="63">
        <f>VLOOKUP(G35,'نرخ عوامل'!A:E,5,0)/1.2</f>
        <v>131230</v>
      </c>
      <c r="L35" s="50">
        <v>1</v>
      </c>
      <c r="M35" s="6"/>
    </row>
    <row r="36" spans="1:13" ht="20.100000000000001" customHeight="1" x14ac:dyDescent="0.5">
      <c r="A36" s="2" t="str">
        <f>CONCATENATE(Analiz[[#This Row],[id2]],Analiz[[#This Row],[Feh]])</f>
        <v>2010109abn</v>
      </c>
      <c r="B36" s="3" t="s">
        <v>13</v>
      </c>
      <c r="C36" s="4" t="str">
        <f>CONCATENATE(Analiz[[#This Row],[radif]],Analiz[[#This Row],[item]])</f>
        <v>2010109</v>
      </c>
      <c r="D36" s="5">
        <v>2</v>
      </c>
      <c r="E36" s="52" t="s">
        <v>33</v>
      </c>
      <c r="F36" s="5">
        <v>1</v>
      </c>
      <c r="G36" s="6">
        <v>14120101</v>
      </c>
      <c r="H36" s="65" t="s">
        <v>20</v>
      </c>
      <c r="I36" s="6" t="s">
        <v>21</v>
      </c>
      <c r="J36" s="68">
        <v>7.0000000000000007E-2</v>
      </c>
      <c r="K36" s="63">
        <f>VLOOKUP(G36,'نرخ عوامل'!A:E,5,0)/1.2</f>
        <v>205829.25</v>
      </c>
      <c r="L36" s="50">
        <v>1</v>
      </c>
      <c r="M36" s="6"/>
    </row>
    <row r="37" spans="1:13" ht="20.100000000000001" customHeight="1" x14ac:dyDescent="0.5">
      <c r="A37" s="2" t="str">
        <f>CONCATENATE(Analiz[[#This Row],[id2]],Analiz[[#This Row],[Feh]])</f>
        <v>4010109abn</v>
      </c>
      <c r="B37" s="3" t="s">
        <v>13</v>
      </c>
      <c r="C37" s="4" t="str">
        <f>CONCATENATE(Analiz[[#This Row],[radif]],Analiz[[#This Row],[item]])</f>
        <v>4010109</v>
      </c>
      <c r="D37" s="5">
        <v>4</v>
      </c>
      <c r="E37" s="52" t="s">
        <v>33</v>
      </c>
      <c r="F37" s="5">
        <v>2</v>
      </c>
      <c r="G37" s="6">
        <v>23020801</v>
      </c>
      <c r="H37" s="65" t="s">
        <v>28</v>
      </c>
      <c r="I37" s="6" t="s">
        <v>25</v>
      </c>
      <c r="J37" s="68">
        <v>0.61</v>
      </c>
      <c r="K37" s="63">
        <f>VLOOKUP(G37,'نرخ عوامل'!A:E,5,0)/5</f>
        <v>62976.58</v>
      </c>
      <c r="L37" s="50">
        <v>1</v>
      </c>
      <c r="M37" s="6"/>
    </row>
    <row r="38" spans="1:13" ht="20.100000000000001" customHeight="1" x14ac:dyDescent="0.5">
      <c r="A38" s="2" t="str">
        <f>CONCATENATE(Analiz[[#This Row],[id2]],Analiz[[#This Row],[Feh]])</f>
        <v>3010110abn</v>
      </c>
      <c r="B38" s="3" t="s">
        <v>13</v>
      </c>
      <c r="C38" s="4" t="str">
        <f>CONCATENATE(Analiz[[#This Row],[radif]],Analiz[[#This Row],[item]])</f>
        <v>3010110</v>
      </c>
      <c r="D38" s="5">
        <v>3</v>
      </c>
      <c r="E38" s="52" t="s">
        <v>34</v>
      </c>
      <c r="F38" s="5">
        <v>1</v>
      </c>
      <c r="G38" s="6">
        <v>14120401</v>
      </c>
      <c r="H38" s="65" t="s">
        <v>22</v>
      </c>
      <c r="I38" s="6" t="s">
        <v>23</v>
      </c>
      <c r="J38" s="68">
        <v>4.2000000000000003E-2</v>
      </c>
      <c r="K38" s="63">
        <f>VLOOKUP(G38,'نرخ عوامل'!A:E,5,0)/1.2</f>
        <v>125063.91666666669</v>
      </c>
      <c r="L38" s="50">
        <v>1</v>
      </c>
      <c r="M38" s="6"/>
    </row>
    <row r="39" spans="1:13" ht="20.100000000000001" customHeight="1" x14ac:dyDescent="0.5">
      <c r="A39" s="2" t="str">
        <f>CONCATENATE(Analiz[[#This Row],[id2]],Analiz[[#This Row],[Feh]])</f>
        <v>1010110abn</v>
      </c>
      <c r="B39" s="3" t="s">
        <v>13</v>
      </c>
      <c r="C39" s="4" t="str">
        <f>CONCATENATE(Analiz[[#This Row],[radif]],Analiz[[#This Row],[item]])</f>
        <v>1010110</v>
      </c>
      <c r="D39" s="5">
        <v>1</v>
      </c>
      <c r="E39" s="52" t="s">
        <v>34</v>
      </c>
      <c r="F39" s="5">
        <v>1</v>
      </c>
      <c r="G39" s="6">
        <v>14010102</v>
      </c>
      <c r="H39" s="65" t="s">
        <v>18</v>
      </c>
      <c r="I39" s="6" t="s">
        <v>19</v>
      </c>
      <c r="J39" s="68">
        <v>0.377</v>
      </c>
      <c r="K39" s="63">
        <f>VLOOKUP(G39,'نرخ عوامل'!A:E,5,0)/1.2</f>
        <v>131230</v>
      </c>
      <c r="L39" s="50">
        <v>1</v>
      </c>
      <c r="M39" s="6"/>
    </row>
    <row r="40" spans="1:13" ht="20.100000000000001" customHeight="1" x14ac:dyDescent="0.5">
      <c r="A40" s="2" t="str">
        <f>CONCATENATE(Analiz[[#This Row],[id2]],Analiz[[#This Row],[Feh]])</f>
        <v>2010110abn</v>
      </c>
      <c r="B40" s="3" t="s">
        <v>13</v>
      </c>
      <c r="C40" s="4" t="str">
        <f>CONCATENATE(Analiz[[#This Row],[radif]],Analiz[[#This Row],[item]])</f>
        <v>2010110</v>
      </c>
      <c r="D40" s="5">
        <v>2</v>
      </c>
      <c r="E40" s="52" t="s">
        <v>34</v>
      </c>
      <c r="F40" s="5">
        <v>1</v>
      </c>
      <c r="G40" s="6">
        <v>14120101</v>
      </c>
      <c r="H40" s="65" t="s">
        <v>20</v>
      </c>
      <c r="I40" s="6" t="s">
        <v>21</v>
      </c>
      <c r="J40" s="68">
        <v>8.3999999999999995E-3</v>
      </c>
      <c r="K40" s="63">
        <f>VLOOKUP(G40,'نرخ عوامل'!A:E,5,0)/1.2</f>
        <v>205829.25</v>
      </c>
      <c r="L40" s="50">
        <v>1</v>
      </c>
      <c r="M40" s="6"/>
    </row>
    <row r="41" spans="1:13" ht="20.100000000000001" customHeight="1" x14ac:dyDescent="0.5">
      <c r="A41" s="2" t="str">
        <f>CONCATENATE(Analiz[[#This Row],[id2]],Analiz[[#This Row],[Feh]])</f>
        <v>4010110abn</v>
      </c>
      <c r="B41" s="3" t="s">
        <v>13</v>
      </c>
      <c r="C41" s="4" t="str">
        <f>CONCATENATE(Analiz[[#This Row],[radif]],Analiz[[#This Row],[item]])</f>
        <v>4010110</v>
      </c>
      <c r="D41" s="5">
        <v>4</v>
      </c>
      <c r="E41" s="52" t="s">
        <v>34</v>
      </c>
      <c r="F41" s="5">
        <v>2</v>
      </c>
      <c r="G41" s="6">
        <v>23020801</v>
      </c>
      <c r="H41" s="65" t="s">
        <v>28</v>
      </c>
      <c r="I41" s="6" t="s">
        <v>25</v>
      </c>
      <c r="J41" s="68">
        <v>7.2999999999999995E-2</v>
      </c>
      <c r="K41" s="63">
        <f>VLOOKUP(G41,'نرخ عوامل'!A:E,5,0)/5</f>
        <v>62976.58</v>
      </c>
      <c r="L41" s="50">
        <v>1</v>
      </c>
      <c r="M41" s="6"/>
    </row>
    <row r="42" spans="1:13" ht="20.100000000000001" customHeight="1" x14ac:dyDescent="0.5">
      <c r="A42" s="2" t="str">
        <f>CONCATENATE(Analiz[[#This Row],[id2]],Analiz[[#This Row],[Feh]])</f>
        <v>2010111abn</v>
      </c>
      <c r="B42" s="3" t="s">
        <v>13</v>
      </c>
      <c r="C42" s="4" t="str">
        <f>CONCATENATE(Analiz[[#This Row],[radif]],Analiz[[#This Row],[item]])</f>
        <v>2010111</v>
      </c>
      <c r="D42" s="5">
        <v>2</v>
      </c>
      <c r="E42" s="52" t="s">
        <v>35</v>
      </c>
      <c r="F42" s="5">
        <v>1</v>
      </c>
      <c r="G42" s="6">
        <v>14010101</v>
      </c>
      <c r="H42" s="65" t="s">
        <v>37</v>
      </c>
      <c r="I42" s="6" t="s">
        <v>21</v>
      </c>
      <c r="J42" s="68">
        <v>5.1999999999999995E-4</v>
      </c>
      <c r="K42" s="63">
        <f>VLOOKUP(G42,'نرخ عوامل'!A:E,5,0)/1.2</f>
        <v>137049.91666666666</v>
      </c>
      <c r="L42" s="50">
        <v>1</v>
      </c>
      <c r="M42" s="6"/>
    </row>
    <row r="43" spans="1:13" ht="20.100000000000001" customHeight="1" x14ac:dyDescent="0.5">
      <c r="A43" s="2" t="str">
        <f>CONCATENATE(Analiz[[#This Row],[id2]],Analiz[[#This Row],[Feh]])</f>
        <v>3010111abn</v>
      </c>
      <c r="B43" s="3" t="s">
        <v>13</v>
      </c>
      <c r="C43" s="4" t="str">
        <f>CONCATENATE(Analiz[[#This Row],[radif]],Analiz[[#This Row],[item]])</f>
        <v>3010111</v>
      </c>
      <c r="D43" s="5">
        <v>3</v>
      </c>
      <c r="E43" s="52" t="s">
        <v>35</v>
      </c>
      <c r="F43" s="5">
        <v>1</v>
      </c>
      <c r="G43" s="6">
        <v>14010102</v>
      </c>
      <c r="H43" s="65" t="s">
        <v>18</v>
      </c>
      <c r="I43" s="6" t="s">
        <v>19</v>
      </c>
      <c r="J43" s="68">
        <v>5.1999999999999998E-3</v>
      </c>
      <c r="K43" s="63">
        <f>VLOOKUP(G43,'نرخ عوامل'!A:E,5,0)/1.2</f>
        <v>131230</v>
      </c>
      <c r="L43" s="50">
        <v>1</v>
      </c>
      <c r="M43" s="6"/>
    </row>
    <row r="44" spans="1:13" ht="20.100000000000001" customHeight="1" x14ac:dyDescent="0.5">
      <c r="A44" s="2" t="str">
        <f>CONCATENATE(Analiz[[#This Row],[id2]],Analiz[[#This Row],[Feh]])</f>
        <v>1010111abn</v>
      </c>
      <c r="B44" s="3" t="s">
        <v>13</v>
      </c>
      <c r="C44" s="4" t="str">
        <f>CONCATENATE(Analiz[[#This Row],[radif]],Analiz[[#This Row],[item]])</f>
        <v>1010111</v>
      </c>
      <c r="D44" s="5">
        <v>1</v>
      </c>
      <c r="E44" s="52" t="s">
        <v>35</v>
      </c>
      <c r="F44" s="5">
        <v>1</v>
      </c>
      <c r="G44" s="6">
        <v>13040901</v>
      </c>
      <c r="H44" s="65" t="s">
        <v>36</v>
      </c>
      <c r="I44" s="6" t="s">
        <v>21</v>
      </c>
      <c r="J44" s="68">
        <v>5.1999999999999998E-2</v>
      </c>
      <c r="K44" s="63">
        <f>VLOOKUP(G44,'نرخ عوامل'!A:E,5,0)/1.2</f>
        <v>145380.16666666669</v>
      </c>
      <c r="L44" s="50">
        <v>1</v>
      </c>
      <c r="M44" s="6"/>
    </row>
    <row r="45" spans="1:13" ht="20.100000000000001" customHeight="1" x14ac:dyDescent="0.5">
      <c r="A45" s="2" t="str">
        <f>CONCATENATE(Analiz[[#This Row],[id2]],Analiz[[#This Row],[Feh]])</f>
        <v>5010111abn</v>
      </c>
      <c r="B45" s="3" t="s">
        <v>13</v>
      </c>
      <c r="C45" s="4" t="str">
        <f>CONCATENATE(Analiz[[#This Row],[radif]],Analiz[[#This Row],[item]])</f>
        <v>5010111</v>
      </c>
      <c r="D45" s="5">
        <v>5</v>
      </c>
      <c r="E45" s="52" t="s">
        <v>35</v>
      </c>
      <c r="F45" s="5">
        <v>2</v>
      </c>
      <c r="G45" s="6">
        <v>25010602</v>
      </c>
      <c r="H45" s="65" t="s">
        <v>38</v>
      </c>
      <c r="I45" s="6" t="s">
        <v>16</v>
      </c>
      <c r="J45" s="68">
        <v>1.1000000000000001E-3</v>
      </c>
      <c r="K45" s="63">
        <f>VLOOKUP(G45,'نرخ عوامل'!A:E,5,0)/5</f>
        <v>247595.7</v>
      </c>
      <c r="L45" s="50">
        <v>1</v>
      </c>
      <c r="M45" s="6"/>
    </row>
    <row r="46" spans="1:13" ht="20.100000000000001" customHeight="1" x14ac:dyDescent="0.5">
      <c r="A46" s="2" t="str">
        <f>CONCATENATE(Analiz[[#This Row],[id2]],Analiz[[#This Row],[Feh]])</f>
        <v>6010111abn</v>
      </c>
      <c r="B46" s="3" t="s">
        <v>13</v>
      </c>
      <c r="C46" s="4" t="str">
        <f>CONCATENATE(Analiz[[#This Row],[radif]],Analiz[[#This Row],[item]])</f>
        <v>6010111</v>
      </c>
      <c r="D46" s="5">
        <v>6</v>
      </c>
      <c r="E46" s="52" t="s">
        <v>35</v>
      </c>
      <c r="F46" s="5">
        <v>2</v>
      </c>
      <c r="G46" s="6">
        <v>25010603</v>
      </c>
      <c r="H46" s="65" t="s">
        <v>39</v>
      </c>
      <c r="I46" s="6" t="s">
        <v>16</v>
      </c>
      <c r="J46" s="68">
        <v>5.4000000000000001E-4</v>
      </c>
      <c r="K46" s="63">
        <f>VLOOKUP(G46,'نرخ عوامل'!A:E,5,0)/5</f>
        <v>361077.04</v>
      </c>
      <c r="L46" s="50">
        <v>1</v>
      </c>
      <c r="M46" s="6"/>
    </row>
    <row r="47" spans="1:13" ht="20.100000000000001" customHeight="1" x14ac:dyDescent="0.5">
      <c r="A47" s="2" t="str">
        <f>CONCATENATE(Analiz[[#This Row],[id2]],Analiz[[#This Row],[Feh]])</f>
        <v>9010111abn</v>
      </c>
      <c r="B47" s="3" t="s">
        <v>13</v>
      </c>
      <c r="C47" s="4" t="str">
        <f>CONCATENATE(Analiz[[#This Row],[radif]],Analiz[[#This Row],[item]])</f>
        <v>9010111</v>
      </c>
      <c r="D47" s="5">
        <v>9</v>
      </c>
      <c r="E47" s="52" t="s">
        <v>35</v>
      </c>
      <c r="F47" s="5">
        <v>2</v>
      </c>
      <c r="G47" s="6">
        <v>28070101</v>
      </c>
      <c r="H47" s="65" t="s">
        <v>42</v>
      </c>
      <c r="I47" s="6" t="s">
        <v>43</v>
      </c>
      <c r="J47" s="68">
        <v>2.0000000000000001E-4</v>
      </c>
      <c r="K47" s="63">
        <f>VLOOKUP(G47,'نرخ عوامل'!A:E,5,0)/5</f>
        <v>122751.56000000001</v>
      </c>
      <c r="L47" s="50">
        <v>1</v>
      </c>
      <c r="M47" s="6"/>
    </row>
    <row r="48" spans="1:13" ht="20.100000000000001" customHeight="1" x14ac:dyDescent="0.5">
      <c r="A48" s="2" t="str">
        <f>CONCATENATE(Analiz[[#This Row],[id2]],Analiz[[#This Row],[Feh]])</f>
        <v>4010111abn</v>
      </c>
      <c r="B48" s="3" t="s">
        <v>13</v>
      </c>
      <c r="C48" s="4" t="str">
        <f>CONCATENATE(Analiz[[#This Row],[radif]],Analiz[[#This Row],[item]])</f>
        <v>4010111</v>
      </c>
      <c r="D48" s="5">
        <v>4</v>
      </c>
      <c r="E48" s="52" t="s">
        <v>35</v>
      </c>
      <c r="F48" s="5">
        <v>2</v>
      </c>
      <c r="G48" s="6">
        <v>23020204</v>
      </c>
      <c r="H48" s="65" t="s">
        <v>1171</v>
      </c>
      <c r="I48" s="6" t="s">
        <v>16</v>
      </c>
      <c r="J48" s="68">
        <v>4.7999999999999996E-3</v>
      </c>
      <c r="K48" s="63">
        <f>VLOOKUP(G48,'نرخ عوامل'!A:E,5,0)/5</f>
        <v>225673.16</v>
      </c>
      <c r="L48" s="50">
        <v>1</v>
      </c>
      <c r="M48" s="6"/>
    </row>
    <row r="49" spans="1:13" ht="20.100000000000001" customHeight="1" x14ac:dyDescent="0.5">
      <c r="A49" s="2" t="str">
        <f>CONCATENATE(Analiz[[#This Row],[id2]],Analiz[[#This Row],[Feh]])</f>
        <v>8010111abn</v>
      </c>
      <c r="B49" s="3" t="s">
        <v>13</v>
      </c>
      <c r="C49" s="4" t="str">
        <f>CONCATENATE(Analiz[[#This Row],[radif]],Analiz[[#This Row],[item]])</f>
        <v>8010111</v>
      </c>
      <c r="D49" s="5">
        <v>8</v>
      </c>
      <c r="E49" s="52" t="s">
        <v>35</v>
      </c>
      <c r="F49" s="5">
        <v>2</v>
      </c>
      <c r="G49" s="6">
        <v>25030101</v>
      </c>
      <c r="H49" s="65" t="s">
        <v>41</v>
      </c>
      <c r="I49" s="6" t="s">
        <v>16</v>
      </c>
      <c r="J49" s="68">
        <v>5.1999999999999998E-2</v>
      </c>
      <c r="K49" s="63">
        <f>VLOOKUP(G49,'نرخ عوامل'!A:E,5,0)/5</f>
        <v>13020.72</v>
      </c>
      <c r="L49" s="50">
        <v>1</v>
      </c>
      <c r="M49" s="6"/>
    </row>
    <row r="50" spans="1:13" ht="20.100000000000001" customHeight="1" x14ac:dyDescent="0.5">
      <c r="A50" s="2" t="str">
        <f>CONCATENATE(Analiz[[#This Row],[id2]],Analiz[[#This Row],[Feh]])</f>
        <v>7010111abn</v>
      </c>
      <c r="B50" s="3" t="s">
        <v>13</v>
      </c>
      <c r="C50" s="4" t="str">
        <f>CONCATENATE(Analiz[[#This Row],[radif]],Analiz[[#This Row],[item]])</f>
        <v>7010111</v>
      </c>
      <c r="D50" s="5">
        <v>7</v>
      </c>
      <c r="E50" s="52" t="s">
        <v>35</v>
      </c>
      <c r="F50" s="5">
        <v>2</v>
      </c>
      <c r="G50" s="6">
        <v>25010802</v>
      </c>
      <c r="H50" s="65" t="s">
        <v>40</v>
      </c>
      <c r="I50" s="6" t="s">
        <v>16</v>
      </c>
      <c r="J50" s="68">
        <v>1.6999999999999999E-3</v>
      </c>
      <c r="K50" s="63">
        <f>VLOOKUP(G50,'نرخ عوامل'!A:E,5,0)/5</f>
        <v>270471.32</v>
      </c>
      <c r="L50" s="50">
        <v>1</v>
      </c>
      <c r="M50" s="6"/>
    </row>
    <row r="51" spans="1:13" ht="20.100000000000001" customHeight="1" x14ac:dyDescent="0.5">
      <c r="A51" s="2" t="str">
        <f>CONCATENATE(Analiz[[#This Row],[id2]],Analiz[[#This Row],[Feh]])</f>
        <v>11010111abn</v>
      </c>
      <c r="B51" s="3" t="s">
        <v>13</v>
      </c>
      <c r="C51" s="4" t="str">
        <f>CONCATENATE(Analiz[[#This Row],[radif]],Analiz[[#This Row],[item]])</f>
        <v>11010111</v>
      </c>
      <c r="D51" s="5">
        <v>11</v>
      </c>
      <c r="E51" s="52" t="s">
        <v>35</v>
      </c>
      <c r="F51" s="5">
        <v>3</v>
      </c>
      <c r="G51" s="6">
        <v>31010301</v>
      </c>
      <c r="H51" s="65" t="s">
        <v>46</v>
      </c>
      <c r="I51" s="6" t="s">
        <v>45</v>
      </c>
      <c r="J51" s="68">
        <v>3.0000000000000001E-3</v>
      </c>
      <c r="K51" s="63">
        <f>VLOOKUP(G51,'نرخ عوامل'!A:E,5,0)/0.93</f>
        <v>27863.22580645161</v>
      </c>
      <c r="L51" s="50">
        <v>1</v>
      </c>
      <c r="M51" s="6"/>
    </row>
    <row r="52" spans="1:13" ht="20.100000000000001" customHeight="1" x14ac:dyDescent="0.5">
      <c r="A52" s="2" t="str">
        <f>CONCATENATE(Analiz[[#This Row],[id2]],Analiz[[#This Row],[Feh]])</f>
        <v>10010111abn</v>
      </c>
      <c r="B52" s="3" t="s">
        <v>13</v>
      </c>
      <c r="C52" s="4" t="str">
        <f>CONCATENATE(Analiz[[#This Row],[radif]],Analiz[[#This Row],[item]])</f>
        <v>10010111</v>
      </c>
      <c r="D52" s="5">
        <v>10</v>
      </c>
      <c r="E52" s="52" t="s">
        <v>35</v>
      </c>
      <c r="F52" s="5">
        <v>3</v>
      </c>
      <c r="G52" s="6">
        <v>31010101</v>
      </c>
      <c r="H52" s="65" t="s">
        <v>44</v>
      </c>
      <c r="I52" s="6" t="s">
        <v>45</v>
      </c>
      <c r="J52" s="68">
        <v>7.0000000000000001E-3</v>
      </c>
      <c r="K52" s="63">
        <f>VLOOKUP(G52,'نرخ عوامل'!A:E,5,0)/0.93</f>
        <v>146827.95698924729</v>
      </c>
      <c r="L52" s="50">
        <v>1</v>
      </c>
      <c r="M52" s="6"/>
    </row>
    <row r="53" spans="1:13" ht="20.100000000000001" customHeight="1" x14ac:dyDescent="0.5">
      <c r="A53" s="2" t="str">
        <f>CONCATENATE(Analiz[[#This Row],[id2]],Analiz[[#This Row],[Feh]])</f>
        <v>12010111abn</v>
      </c>
      <c r="B53" s="3" t="s">
        <v>13</v>
      </c>
      <c r="C53" s="4" t="str">
        <f>CONCATENATE(Analiz[[#This Row],[radif]],Analiz[[#This Row],[item]])</f>
        <v>12010111</v>
      </c>
      <c r="D53" s="5">
        <v>12</v>
      </c>
      <c r="E53" s="52" t="s">
        <v>35</v>
      </c>
      <c r="F53" s="5">
        <v>4</v>
      </c>
      <c r="G53" s="6">
        <v>41010101</v>
      </c>
      <c r="H53" s="65" t="s">
        <v>47</v>
      </c>
      <c r="I53" s="6" t="s">
        <v>45</v>
      </c>
      <c r="J53" s="68">
        <v>3.0000000000000001E-3</v>
      </c>
      <c r="K53" s="63">
        <f>VLOOKUP(G53,'نرخ عوامل'!A:E,5,0)/1.5</f>
        <v>36333.333333333336</v>
      </c>
      <c r="L53" s="50">
        <v>1</v>
      </c>
      <c r="M53" s="6"/>
    </row>
    <row r="54" spans="1:13" ht="20.100000000000001" customHeight="1" x14ac:dyDescent="0.5">
      <c r="A54" s="2" t="str">
        <f>CONCATENATE(Analiz[[#This Row],[id2]],Analiz[[#This Row],[Feh]])</f>
        <v>2010112abn</v>
      </c>
      <c r="B54" s="3" t="s">
        <v>13</v>
      </c>
      <c r="C54" s="4" t="str">
        <f>CONCATENATE(Analiz[[#This Row],[radif]],Analiz[[#This Row],[item]])</f>
        <v>2010112</v>
      </c>
      <c r="D54" s="5">
        <v>2</v>
      </c>
      <c r="E54" s="52" t="s">
        <v>48</v>
      </c>
      <c r="F54" s="5">
        <v>1</v>
      </c>
      <c r="G54" s="6">
        <v>14010101</v>
      </c>
      <c r="H54" s="65" t="s">
        <v>37</v>
      </c>
      <c r="I54" s="6" t="s">
        <v>21</v>
      </c>
      <c r="J54" s="68">
        <v>2.5999999999999999E-3</v>
      </c>
      <c r="K54" s="63">
        <f>VLOOKUP(G54,'نرخ عوامل'!A:E,5,0)/1.2</f>
        <v>137049.91666666666</v>
      </c>
      <c r="L54" s="50">
        <v>1</v>
      </c>
      <c r="M54" s="6"/>
    </row>
    <row r="55" spans="1:13" ht="20.100000000000001" customHeight="1" x14ac:dyDescent="0.5">
      <c r="A55" s="2" t="str">
        <f>CONCATENATE(Analiz[[#This Row],[id2]],Analiz[[#This Row],[Feh]])</f>
        <v>3010112abn</v>
      </c>
      <c r="B55" s="3" t="s">
        <v>13</v>
      </c>
      <c r="C55" s="4" t="str">
        <f>CONCATENATE(Analiz[[#This Row],[radif]],Analiz[[#This Row],[item]])</f>
        <v>3010112</v>
      </c>
      <c r="D55" s="5">
        <v>3</v>
      </c>
      <c r="E55" s="52" t="s">
        <v>48</v>
      </c>
      <c r="F55" s="5">
        <v>1</v>
      </c>
      <c r="G55" s="6">
        <v>14010102</v>
      </c>
      <c r="H55" s="65" t="s">
        <v>18</v>
      </c>
      <c r="I55" s="6" t="s">
        <v>19</v>
      </c>
      <c r="J55" s="68">
        <v>2.5999999999999999E-2</v>
      </c>
      <c r="K55" s="63">
        <f>VLOOKUP(G55,'نرخ عوامل'!A:E,5,0)/1.2</f>
        <v>131230</v>
      </c>
      <c r="L55" s="50">
        <v>1</v>
      </c>
      <c r="M55" s="6"/>
    </row>
    <row r="56" spans="1:13" ht="20.100000000000001" customHeight="1" x14ac:dyDescent="0.5">
      <c r="A56" s="2" t="str">
        <f>CONCATENATE(Analiz[[#This Row],[id2]],Analiz[[#This Row],[Feh]])</f>
        <v>1010112abn</v>
      </c>
      <c r="B56" s="3" t="s">
        <v>13</v>
      </c>
      <c r="C56" s="4" t="str">
        <f>CONCATENATE(Analiz[[#This Row],[radif]],Analiz[[#This Row],[item]])</f>
        <v>1010112</v>
      </c>
      <c r="D56" s="5">
        <v>1</v>
      </c>
      <c r="E56" s="52" t="s">
        <v>48</v>
      </c>
      <c r="F56" s="5">
        <v>1</v>
      </c>
      <c r="G56" s="6">
        <v>13040901</v>
      </c>
      <c r="H56" s="65" t="s">
        <v>36</v>
      </c>
      <c r="I56" s="6" t="s">
        <v>21</v>
      </c>
      <c r="J56" s="68">
        <v>0.25790000000000002</v>
      </c>
      <c r="K56" s="63">
        <f>VLOOKUP(G56,'نرخ عوامل'!A:E,5,0)/1.2</f>
        <v>145380.16666666669</v>
      </c>
      <c r="L56" s="50">
        <v>1</v>
      </c>
      <c r="M56" s="6"/>
    </row>
    <row r="57" spans="1:13" ht="20.100000000000001" customHeight="1" x14ac:dyDescent="0.5">
      <c r="A57" s="2" t="str">
        <f>CONCATENATE(Analiz[[#This Row],[id2]],Analiz[[#This Row],[Feh]])</f>
        <v>5010112abn</v>
      </c>
      <c r="B57" s="3" t="s">
        <v>13</v>
      </c>
      <c r="C57" s="4" t="str">
        <f>CONCATENATE(Analiz[[#This Row],[radif]],Analiz[[#This Row],[item]])</f>
        <v>5010112</v>
      </c>
      <c r="D57" s="5">
        <v>5</v>
      </c>
      <c r="E57" s="52" t="s">
        <v>48</v>
      </c>
      <c r="F57" s="5">
        <v>2</v>
      </c>
      <c r="G57" s="6">
        <v>25010602</v>
      </c>
      <c r="H57" s="65" t="s">
        <v>38</v>
      </c>
      <c r="I57" s="6" t="s">
        <v>16</v>
      </c>
      <c r="J57" s="68">
        <v>5.3E-3</v>
      </c>
      <c r="K57" s="63">
        <f>VLOOKUP(G57,'نرخ عوامل'!A:E,5,0)/5</f>
        <v>247595.7</v>
      </c>
      <c r="L57" s="50">
        <v>1</v>
      </c>
      <c r="M57" s="6"/>
    </row>
    <row r="58" spans="1:13" ht="20.100000000000001" customHeight="1" x14ac:dyDescent="0.5">
      <c r="A58" s="2" t="str">
        <f>CONCATENATE(Analiz[[#This Row],[id2]],Analiz[[#This Row],[Feh]])</f>
        <v>6010112abn</v>
      </c>
      <c r="B58" s="3" t="s">
        <v>13</v>
      </c>
      <c r="C58" s="4" t="str">
        <f>CONCATENATE(Analiz[[#This Row],[radif]],Analiz[[#This Row],[item]])</f>
        <v>6010112</v>
      </c>
      <c r="D58" s="5">
        <v>6</v>
      </c>
      <c r="E58" s="52" t="s">
        <v>48</v>
      </c>
      <c r="F58" s="5">
        <v>2</v>
      </c>
      <c r="G58" s="6">
        <v>25010603</v>
      </c>
      <c r="H58" s="65" t="s">
        <v>39</v>
      </c>
      <c r="I58" s="6" t="s">
        <v>16</v>
      </c>
      <c r="J58" s="68">
        <v>2.7000000000000001E-3</v>
      </c>
      <c r="K58" s="63">
        <f>VLOOKUP(G58,'نرخ عوامل'!A:E,5,0)/5</f>
        <v>361077.04</v>
      </c>
      <c r="L58" s="50">
        <v>1</v>
      </c>
      <c r="M58" s="6"/>
    </row>
    <row r="59" spans="1:13" ht="20.100000000000001" customHeight="1" x14ac:dyDescent="0.5">
      <c r="A59" s="2" t="str">
        <f>CONCATENATE(Analiz[[#This Row],[id2]],Analiz[[#This Row],[Feh]])</f>
        <v>9010112abn</v>
      </c>
      <c r="B59" s="3" t="s">
        <v>13</v>
      </c>
      <c r="C59" s="4" t="str">
        <f>CONCATENATE(Analiz[[#This Row],[radif]],Analiz[[#This Row],[item]])</f>
        <v>9010112</v>
      </c>
      <c r="D59" s="5">
        <v>9</v>
      </c>
      <c r="E59" s="52" t="s">
        <v>48</v>
      </c>
      <c r="F59" s="5">
        <v>2</v>
      </c>
      <c r="G59" s="6">
        <v>28070101</v>
      </c>
      <c r="H59" s="65" t="s">
        <v>42</v>
      </c>
      <c r="I59" s="6" t="s">
        <v>43</v>
      </c>
      <c r="J59" s="68">
        <v>8.4999999999999995E-4</v>
      </c>
      <c r="K59" s="63">
        <f>VLOOKUP(G59,'نرخ عوامل'!A:E,5,0)/5</f>
        <v>122751.56000000001</v>
      </c>
      <c r="L59" s="50">
        <v>1</v>
      </c>
      <c r="M59" s="6"/>
    </row>
    <row r="60" spans="1:13" ht="20.100000000000001" customHeight="1" x14ac:dyDescent="0.5">
      <c r="A60" s="2" t="str">
        <f>CONCATENATE(Analiz[[#This Row],[id2]],Analiz[[#This Row],[Feh]])</f>
        <v>4010112abn</v>
      </c>
      <c r="B60" s="3" t="s">
        <v>13</v>
      </c>
      <c r="C60" s="4" t="str">
        <f>CONCATENATE(Analiz[[#This Row],[radif]],Analiz[[#This Row],[item]])</f>
        <v>4010112</v>
      </c>
      <c r="D60" s="5">
        <v>4</v>
      </c>
      <c r="E60" s="52" t="s">
        <v>48</v>
      </c>
      <c r="F60" s="5">
        <v>2</v>
      </c>
      <c r="G60" s="6">
        <v>23020204</v>
      </c>
      <c r="H60" s="65" t="s">
        <v>1171</v>
      </c>
      <c r="I60" s="6" t="s">
        <v>16</v>
      </c>
      <c r="J60" s="68">
        <v>2.4E-2</v>
      </c>
      <c r="K60" s="63">
        <f>VLOOKUP(G60,'نرخ عوامل'!A:E,5,0)/5</f>
        <v>225673.16</v>
      </c>
      <c r="L60" s="50">
        <v>1</v>
      </c>
      <c r="M60" s="6"/>
    </row>
    <row r="61" spans="1:13" ht="20.100000000000001" customHeight="1" x14ac:dyDescent="0.5">
      <c r="A61" s="2" t="str">
        <f>CONCATENATE(Analiz[[#This Row],[id2]],Analiz[[#This Row],[Feh]])</f>
        <v>8010112abn</v>
      </c>
      <c r="B61" s="3" t="s">
        <v>13</v>
      </c>
      <c r="C61" s="4" t="str">
        <f>CONCATENATE(Analiz[[#This Row],[radif]],Analiz[[#This Row],[item]])</f>
        <v>8010112</v>
      </c>
      <c r="D61" s="5">
        <v>8</v>
      </c>
      <c r="E61" s="52" t="s">
        <v>48</v>
      </c>
      <c r="F61" s="5">
        <v>2</v>
      </c>
      <c r="G61" s="6">
        <v>25030101</v>
      </c>
      <c r="H61" s="65" t="s">
        <v>41</v>
      </c>
      <c r="I61" s="6" t="s">
        <v>16</v>
      </c>
      <c r="J61" s="68">
        <v>0.25790000000000002</v>
      </c>
      <c r="K61" s="63">
        <f>VLOOKUP(G61,'نرخ عوامل'!A:E,5,0)/5</f>
        <v>13020.72</v>
      </c>
      <c r="L61" s="50">
        <v>1</v>
      </c>
      <c r="M61" s="6"/>
    </row>
    <row r="62" spans="1:13" ht="20.100000000000001" customHeight="1" x14ac:dyDescent="0.5">
      <c r="A62" s="2" t="str">
        <f>CONCATENATE(Analiz[[#This Row],[id2]],Analiz[[#This Row],[Feh]])</f>
        <v>7010112abn</v>
      </c>
      <c r="B62" s="3" t="s">
        <v>13</v>
      </c>
      <c r="C62" s="4" t="str">
        <f>CONCATENATE(Analiz[[#This Row],[radif]],Analiz[[#This Row],[item]])</f>
        <v>7010112</v>
      </c>
      <c r="D62" s="5">
        <v>7</v>
      </c>
      <c r="E62" s="52" t="s">
        <v>48</v>
      </c>
      <c r="F62" s="5">
        <v>2</v>
      </c>
      <c r="G62" s="6">
        <v>25010802</v>
      </c>
      <c r="H62" s="65" t="s">
        <v>40</v>
      </c>
      <c r="I62" s="6" t="s">
        <v>16</v>
      </c>
      <c r="J62" s="68">
        <v>8.3999999999999995E-3</v>
      </c>
      <c r="K62" s="63">
        <f>VLOOKUP(G62,'نرخ عوامل'!A:E,5,0)/5</f>
        <v>270471.32</v>
      </c>
      <c r="L62" s="50">
        <v>1</v>
      </c>
      <c r="M62" s="6"/>
    </row>
    <row r="63" spans="1:13" ht="20.100000000000001" customHeight="1" x14ac:dyDescent="0.5">
      <c r="A63" s="2" t="str">
        <f>CONCATENATE(Analiz[[#This Row],[id2]],Analiz[[#This Row],[Feh]])</f>
        <v>11010112abn</v>
      </c>
      <c r="B63" s="3" t="s">
        <v>13</v>
      </c>
      <c r="C63" s="4" t="str">
        <f>CONCATENATE(Analiz[[#This Row],[radif]],Analiz[[#This Row],[item]])</f>
        <v>11010112</v>
      </c>
      <c r="D63" s="5">
        <v>11</v>
      </c>
      <c r="E63" s="52" t="s">
        <v>48</v>
      </c>
      <c r="F63" s="5">
        <v>3</v>
      </c>
      <c r="G63" s="6">
        <v>31010301</v>
      </c>
      <c r="H63" s="65" t="s">
        <v>46</v>
      </c>
      <c r="I63" s="6" t="s">
        <v>45</v>
      </c>
      <c r="J63" s="68">
        <v>1.4999999999999999E-2</v>
      </c>
      <c r="K63" s="63">
        <f>VLOOKUP(G63,'نرخ عوامل'!A:E,5,0)/0.93</f>
        <v>27863.22580645161</v>
      </c>
      <c r="L63" s="50">
        <v>1</v>
      </c>
      <c r="M63" s="6"/>
    </row>
    <row r="64" spans="1:13" ht="20.100000000000001" customHeight="1" x14ac:dyDescent="0.5">
      <c r="A64" s="2" t="str">
        <f>CONCATENATE(Analiz[[#This Row],[id2]],Analiz[[#This Row],[Feh]])</f>
        <v>10010112abn</v>
      </c>
      <c r="B64" s="3" t="s">
        <v>13</v>
      </c>
      <c r="C64" s="4" t="str">
        <f>CONCATENATE(Analiz[[#This Row],[radif]],Analiz[[#This Row],[item]])</f>
        <v>10010112</v>
      </c>
      <c r="D64" s="5">
        <v>10</v>
      </c>
      <c r="E64" s="52" t="s">
        <v>48</v>
      </c>
      <c r="F64" s="5">
        <v>3</v>
      </c>
      <c r="G64" s="6">
        <v>31010101</v>
      </c>
      <c r="H64" s="65" t="s">
        <v>44</v>
      </c>
      <c r="I64" s="6" t="s">
        <v>45</v>
      </c>
      <c r="J64" s="68">
        <v>3.5000000000000003E-2</v>
      </c>
      <c r="K64" s="63">
        <f>VLOOKUP(G64,'نرخ عوامل'!A:E,5,0)/0.93</f>
        <v>146827.95698924729</v>
      </c>
      <c r="L64" s="50">
        <v>1</v>
      </c>
      <c r="M64" s="6"/>
    </row>
    <row r="65" spans="1:13" ht="20.100000000000001" customHeight="1" x14ac:dyDescent="0.5">
      <c r="A65" s="2" t="str">
        <f>CONCATENATE(Analiz[[#This Row],[id2]],Analiz[[#This Row],[Feh]])</f>
        <v>12010112abn</v>
      </c>
      <c r="B65" s="3" t="s">
        <v>13</v>
      </c>
      <c r="C65" s="4" t="str">
        <f>CONCATENATE(Analiz[[#This Row],[radif]],Analiz[[#This Row],[item]])</f>
        <v>12010112</v>
      </c>
      <c r="D65" s="5">
        <v>12</v>
      </c>
      <c r="E65" s="52" t="s">
        <v>48</v>
      </c>
      <c r="F65" s="5">
        <v>4</v>
      </c>
      <c r="G65" s="6">
        <v>41010101</v>
      </c>
      <c r="H65" s="65" t="s">
        <v>47</v>
      </c>
      <c r="I65" s="6" t="s">
        <v>45</v>
      </c>
      <c r="J65" s="68">
        <v>1.4999999999999999E-2</v>
      </c>
      <c r="K65" s="63">
        <f>VLOOKUP(G65,'نرخ عوامل'!A:E,5,0)/1.5</f>
        <v>36333.333333333336</v>
      </c>
      <c r="L65" s="50">
        <v>1</v>
      </c>
      <c r="M65" s="6"/>
    </row>
    <row r="66" spans="1:13" ht="20.100000000000001" customHeight="1" x14ac:dyDescent="0.5">
      <c r="A66" s="2" t="str">
        <f>CONCATENATE(Analiz[[#This Row],[id2]],Analiz[[#This Row],[Feh]])</f>
        <v>2010113abn</v>
      </c>
      <c r="B66" s="3" t="s">
        <v>13</v>
      </c>
      <c r="C66" s="4" t="str">
        <f>CONCATENATE(Analiz[[#This Row],[radif]],Analiz[[#This Row],[item]])</f>
        <v>2010113</v>
      </c>
      <c r="D66" s="5">
        <v>2</v>
      </c>
      <c r="E66" s="52" t="s">
        <v>49</v>
      </c>
      <c r="F66" s="5">
        <v>1</v>
      </c>
      <c r="G66" s="6">
        <v>14010101</v>
      </c>
      <c r="H66" s="65" t="s">
        <v>37</v>
      </c>
      <c r="I66" s="6" t="s">
        <v>21</v>
      </c>
      <c r="J66" s="68">
        <v>8.6E-3</v>
      </c>
      <c r="K66" s="63">
        <f>VLOOKUP(G66,'نرخ عوامل'!A:E,5,0)/1.2</f>
        <v>137049.91666666666</v>
      </c>
      <c r="L66" s="50">
        <v>1</v>
      </c>
      <c r="M66" s="6"/>
    </row>
    <row r="67" spans="1:13" ht="20.100000000000001" customHeight="1" x14ac:dyDescent="0.5">
      <c r="A67" s="2" t="str">
        <f>CONCATENATE(Analiz[[#This Row],[id2]],Analiz[[#This Row],[Feh]])</f>
        <v>3010113abn</v>
      </c>
      <c r="B67" s="3" t="s">
        <v>13</v>
      </c>
      <c r="C67" s="4" t="str">
        <f>CONCATENATE(Analiz[[#This Row],[radif]],Analiz[[#This Row],[item]])</f>
        <v>3010113</v>
      </c>
      <c r="D67" s="5">
        <v>3</v>
      </c>
      <c r="E67" s="52" t="s">
        <v>49</v>
      </c>
      <c r="F67" s="5">
        <v>1</v>
      </c>
      <c r="G67" s="6">
        <v>14010102</v>
      </c>
      <c r="H67" s="65" t="s">
        <v>18</v>
      </c>
      <c r="I67" s="6" t="s">
        <v>19</v>
      </c>
      <c r="J67" s="68">
        <v>8.5800000000000001E-2</v>
      </c>
      <c r="K67" s="63">
        <f>VLOOKUP(G67,'نرخ عوامل'!A:E,5,0)/1.2</f>
        <v>131230</v>
      </c>
      <c r="L67" s="50">
        <v>1</v>
      </c>
      <c r="M67" s="6"/>
    </row>
    <row r="68" spans="1:13" ht="20.100000000000001" customHeight="1" x14ac:dyDescent="0.5">
      <c r="A68" s="2" t="str">
        <f>CONCATENATE(Analiz[[#This Row],[id2]],Analiz[[#This Row],[Feh]])</f>
        <v>1010113abn</v>
      </c>
      <c r="B68" s="3" t="s">
        <v>13</v>
      </c>
      <c r="C68" s="4" t="str">
        <f>CONCATENATE(Analiz[[#This Row],[radif]],Analiz[[#This Row],[item]])</f>
        <v>1010113</v>
      </c>
      <c r="D68" s="5">
        <v>1</v>
      </c>
      <c r="E68" s="52" t="s">
        <v>49</v>
      </c>
      <c r="F68" s="5">
        <v>1</v>
      </c>
      <c r="G68" s="6">
        <v>13040901</v>
      </c>
      <c r="H68" s="65" t="s">
        <v>36</v>
      </c>
      <c r="I68" s="6" t="s">
        <v>21</v>
      </c>
      <c r="J68" s="68">
        <v>0.85099999999999998</v>
      </c>
      <c r="K68" s="63">
        <f>VLOOKUP(G68,'نرخ عوامل'!A:E,5,0)/1.2</f>
        <v>145380.16666666669</v>
      </c>
      <c r="L68" s="50">
        <v>1</v>
      </c>
      <c r="M68" s="6"/>
    </row>
    <row r="69" spans="1:13" ht="20.100000000000001" customHeight="1" x14ac:dyDescent="0.5">
      <c r="A69" s="2" t="str">
        <f>CONCATENATE(Analiz[[#This Row],[id2]],Analiz[[#This Row],[Feh]])</f>
        <v>5010113abn</v>
      </c>
      <c r="B69" s="3" t="s">
        <v>13</v>
      </c>
      <c r="C69" s="4" t="str">
        <f>CONCATENATE(Analiz[[#This Row],[radif]],Analiz[[#This Row],[item]])</f>
        <v>5010113</v>
      </c>
      <c r="D69" s="5">
        <v>5</v>
      </c>
      <c r="E69" s="52" t="s">
        <v>49</v>
      </c>
      <c r="F69" s="5">
        <v>2</v>
      </c>
      <c r="G69" s="6">
        <v>25010602</v>
      </c>
      <c r="H69" s="65" t="s">
        <v>38</v>
      </c>
      <c r="I69" s="6" t="s">
        <v>16</v>
      </c>
      <c r="J69" s="68">
        <v>1.7500000000000002E-2</v>
      </c>
      <c r="K69" s="63">
        <f>VLOOKUP(G69,'نرخ عوامل'!A:E,5,0)/5</f>
        <v>247595.7</v>
      </c>
      <c r="L69" s="50">
        <v>1</v>
      </c>
      <c r="M69" s="6"/>
    </row>
    <row r="70" spans="1:13" ht="20.100000000000001" customHeight="1" x14ac:dyDescent="0.5">
      <c r="A70" s="2" t="str">
        <f>CONCATENATE(Analiz[[#This Row],[id2]],Analiz[[#This Row],[Feh]])</f>
        <v>6010113abn</v>
      </c>
      <c r="B70" s="3" t="s">
        <v>13</v>
      </c>
      <c r="C70" s="4" t="str">
        <f>CONCATENATE(Analiz[[#This Row],[radif]],Analiz[[#This Row],[item]])</f>
        <v>6010113</v>
      </c>
      <c r="D70" s="5">
        <v>6</v>
      </c>
      <c r="E70" s="52" t="s">
        <v>49</v>
      </c>
      <c r="F70" s="5">
        <v>2</v>
      </c>
      <c r="G70" s="6">
        <v>25010603</v>
      </c>
      <c r="H70" s="65" t="s">
        <v>39</v>
      </c>
      <c r="I70" s="6" t="s">
        <v>16</v>
      </c>
      <c r="J70" s="68">
        <v>8.8999999999999999E-3</v>
      </c>
      <c r="K70" s="63">
        <f>VLOOKUP(G70,'نرخ عوامل'!A:E,5,0)/5</f>
        <v>361077.04</v>
      </c>
      <c r="L70" s="50">
        <v>1</v>
      </c>
      <c r="M70" s="6"/>
    </row>
    <row r="71" spans="1:13" ht="20.100000000000001" customHeight="1" x14ac:dyDescent="0.5">
      <c r="A71" s="2" t="str">
        <f>CONCATENATE(Analiz[[#This Row],[id2]],Analiz[[#This Row],[Feh]])</f>
        <v>9010113abn</v>
      </c>
      <c r="B71" s="3" t="s">
        <v>13</v>
      </c>
      <c r="C71" s="4" t="str">
        <f>CONCATENATE(Analiz[[#This Row],[radif]],Analiz[[#This Row],[item]])</f>
        <v>9010113</v>
      </c>
      <c r="D71" s="5">
        <v>9</v>
      </c>
      <c r="E71" s="52" t="s">
        <v>49</v>
      </c>
      <c r="F71" s="5">
        <v>2</v>
      </c>
      <c r="G71" s="6">
        <v>28070101</v>
      </c>
      <c r="H71" s="65" t="s">
        <v>42</v>
      </c>
      <c r="I71" s="6" t="s">
        <v>43</v>
      </c>
      <c r="J71" s="68">
        <v>2.8E-3</v>
      </c>
      <c r="K71" s="63">
        <f>VLOOKUP(G71,'نرخ عوامل'!A:E,5,0)/5</f>
        <v>122751.56000000001</v>
      </c>
      <c r="L71" s="50">
        <v>1</v>
      </c>
      <c r="M71" s="6"/>
    </row>
    <row r="72" spans="1:13" ht="20.100000000000001" customHeight="1" x14ac:dyDescent="0.5">
      <c r="A72" s="2" t="str">
        <f>CONCATENATE(Analiz[[#This Row],[id2]],Analiz[[#This Row],[Feh]])</f>
        <v>4010113abn</v>
      </c>
      <c r="B72" s="3" t="s">
        <v>13</v>
      </c>
      <c r="C72" s="4" t="str">
        <f>CONCATENATE(Analiz[[#This Row],[radif]],Analiz[[#This Row],[item]])</f>
        <v>4010113</v>
      </c>
      <c r="D72" s="5">
        <v>4</v>
      </c>
      <c r="E72" s="52" t="s">
        <v>49</v>
      </c>
      <c r="F72" s="5">
        <v>2</v>
      </c>
      <c r="G72" s="6">
        <v>23020204</v>
      </c>
      <c r="H72" s="65" t="s">
        <v>1171</v>
      </c>
      <c r="I72" s="6" t="s">
        <v>16</v>
      </c>
      <c r="J72" s="68">
        <v>7.9200000000000007E-2</v>
      </c>
      <c r="K72" s="63">
        <f>VLOOKUP(G72,'نرخ عوامل'!A:E,5,0)/5</f>
        <v>225673.16</v>
      </c>
      <c r="L72" s="50">
        <v>1</v>
      </c>
      <c r="M72" s="6"/>
    </row>
    <row r="73" spans="1:13" ht="20.100000000000001" customHeight="1" x14ac:dyDescent="0.5">
      <c r="A73" s="2" t="str">
        <f>CONCATENATE(Analiz[[#This Row],[id2]],Analiz[[#This Row],[Feh]])</f>
        <v>8010113abn</v>
      </c>
      <c r="B73" s="3" t="s">
        <v>13</v>
      </c>
      <c r="C73" s="4" t="str">
        <f>CONCATENATE(Analiz[[#This Row],[radif]],Analiz[[#This Row],[item]])</f>
        <v>8010113</v>
      </c>
      <c r="D73" s="5">
        <v>8</v>
      </c>
      <c r="E73" s="52" t="s">
        <v>49</v>
      </c>
      <c r="F73" s="5">
        <v>2</v>
      </c>
      <c r="G73" s="6">
        <v>25030101</v>
      </c>
      <c r="H73" s="65" t="s">
        <v>41</v>
      </c>
      <c r="I73" s="6" t="s">
        <v>16</v>
      </c>
      <c r="J73" s="68">
        <v>0.85099999999999998</v>
      </c>
      <c r="K73" s="63">
        <f>VLOOKUP(G73,'نرخ عوامل'!A:E,5,0)/5</f>
        <v>13020.72</v>
      </c>
      <c r="L73" s="50">
        <v>1</v>
      </c>
      <c r="M73" s="6"/>
    </row>
    <row r="74" spans="1:13" ht="20.100000000000001" customHeight="1" x14ac:dyDescent="0.5">
      <c r="A74" s="2" t="str">
        <f>CONCATENATE(Analiz[[#This Row],[id2]],Analiz[[#This Row],[Feh]])</f>
        <v>7010113abn</v>
      </c>
      <c r="B74" s="3" t="s">
        <v>13</v>
      </c>
      <c r="C74" s="4" t="str">
        <f>CONCATENATE(Analiz[[#This Row],[radif]],Analiz[[#This Row],[item]])</f>
        <v>7010113</v>
      </c>
      <c r="D74" s="5">
        <v>7</v>
      </c>
      <c r="E74" s="52" t="s">
        <v>49</v>
      </c>
      <c r="F74" s="5">
        <v>2</v>
      </c>
      <c r="G74" s="6">
        <v>25010802</v>
      </c>
      <c r="H74" s="65" t="s">
        <v>40</v>
      </c>
      <c r="I74" s="6" t="s">
        <v>16</v>
      </c>
      <c r="J74" s="68">
        <v>2.8000000000000001E-2</v>
      </c>
      <c r="K74" s="63">
        <f>VLOOKUP(G74,'نرخ عوامل'!A:E,5,0)/5</f>
        <v>270471.32</v>
      </c>
      <c r="L74" s="50">
        <v>1</v>
      </c>
      <c r="M74" s="6"/>
    </row>
    <row r="75" spans="1:13" ht="20.100000000000001" customHeight="1" x14ac:dyDescent="0.5">
      <c r="A75" s="2" t="str">
        <f>CONCATENATE(Analiz[[#This Row],[id2]],Analiz[[#This Row],[Feh]])</f>
        <v>11010113abn</v>
      </c>
      <c r="B75" s="3" t="s">
        <v>13</v>
      </c>
      <c r="C75" s="4" t="str">
        <f>CONCATENATE(Analiz[[#This Row],[radif]],Analiz[[#This Row],[item]])</f>
        <v>11010113</v>
      </c>
      <c r="D75" s="5">
        <v>11</v>
      </c>
      <c r="E75" s="52" t="s">
        <v>49</v>
      </c>
      <c r="F75" s="5">
        <v>3</v>
      </c>
      <c r="G75" s="6">
        <v>31010301</v>
      </c>
      <c r="H75" s="65" t="s">
        <v>46</v>
      </c>
      <c r="I75" s="6" t="s">
        <v>45</v>
      </c>
      <c r="J75" s="68">
        <v>5.5E-2</v>
      </c>
      <c r="K75" s="63">
        <f>VLOOKUP(G75,'نرخ عوامل'!A:E,5,0)/0.93</f>
        <v>27863.22580645161</v>
      </c>
      <c r="L75" s="50">
        <v>1</v>
      </c>
      <c r="M75" s="6"/>
    </row>
    <row r="76" spans="1:13" ht="20.100000000000001" customHeight="1" x14ac:dyDescent="0.5">
      <c r="A76" s="2" t="str">
        <f>CONCATENATE(Analiz[[#This Row],[id2]],Analiz[[#This Row],[Feh]])</f>
        <v>10010113abn</v>
      </c>
      <c r="B76" s="3" t="s">
        <v>13</v>
      </c>
      <c r="C76" s="4" t="str">
        <f>CONCATENATE(Analiz[[#This Row],[radif]],Analiz[[#This Row],[item]])</f>
        <v>10010113</v>
      </c>
      <c r="D76" s="5">
        <v>10</v>
      </c>
      <c r="E76" s="52" t="s">
        <v>49</v>
      </c>
      <c r="F76" s="5">
        <v>3</v>
      </c>
      <c r="G76" s="6">
        <v>31010101</v>
      </c>
      <c r="H76" s="65" t="s">
        <v>44</v>
      </c>
      <c r="I76" s="6" t="s">
        <v>45</v>
      </c>
      <c r="J76" s="68">
        <v>0.11</v>
      </c>
      <c r="K76" s="63">
        <f>VLOOKUP(G76,'نرخ عوامل'!A:E,5,0)/0.93</f>
        <v>146827.95698924729</v>
      </c>
      <c r="L76" s="50">
        <v>1</v>
      </c>
      <c r="M76" s="6"/>
    </row>
    <row r="77" spans="1:13" ht="20.100000000000001" customHeight="1" x14ac:dyDescent="0.5">
      <c r="A77" s="2" t="str">
        <f>CONCATENATE(Analiz[[#This Row],[id2]],Analiz[[#This Row],[Feh]])</f>
        <v>12010113abn</v>
      </c>
      <c r="B77" s="3" t="s">
        <v>13</v>
      </c>
      <c r="C77" s="4" t="str">
        <f>CONCATENATE(Analiz[[#This Row],[radif]],Analiz[[#This Row],[item]])</f>
        <v>12010113</v>
      </c>
      <c r="D77" s="5">
        <v>12</v>
      </c>
      <c r="E77" s="52" t="s">
        <v>49</v>
      </c>
      <c r="F77" s="5">
        <v>4</v>
      </c>
      <c r="G77" s="6">
        <v>41010101</v>
      </c>
      <c r="H77" s="65" t="s">
        <v>47</v>
      </c>
      <c r="I77" s="6" t="s">
        <v>45</v>
      </c>
      <c r="J77" s="68">
        <v>5.5E-2</v>
      </c>
      <c r="K77" s="63">
        <f>VLOOKUP(G77,'نرخ عوامل'!A:E,5,0)/1.5</f>
        <v>36333.333333333336</v>
      </c>
      <c r="L77" s="50">
        <v>1</v>
      </c>
      <c r="M77" s="6"/>
    </row>
    <row r="78" spans="1:13" ht="20.100000000000001" customHeight="1" x14ac:dyDescent="0.5">
      <c r="A78" s="2" t="str">
        <f>CONCATENATE(Analiz[[#This Row],[id2]],Analiz[[#This Row],[Feh]])</f>
        <v>2010114abn</v>
      </c>
      <c r="B78" s="3" t="s">
        <v>13</v>
      </c>
      <c r="C78" s="4" t="str">
        <f>CONCATENATE(Analiz[[#This Row],[radif]],Analiz[[#This Row],[item]])</f>
        <v>2010114</v>
      </c>
      <c r="D78" s="5">
        <v>2</v>
      </c>
      <c r="E78" s="52" t="s">
        <v>50</v>
      </c>
      <c r="F78" s="5">
        <v>1</v>
      </c>
      <c r="G78" s="6">
        <v>14010101</v>
      </c>
      <c r="H78" s="65" t="s">
        <v>37</v>
      </c>
      <c r="I78" s="6" t="s">
        <v>21</v>
      </c>
      <c r="J78" s="68">
        <v>1.38E-2</v>
      </c>
      <c r="K78" s="63">
        <f>VLOOKUP(G78,'نرخ عوامل'!A:E,5,0)/1.2</f>
        <v>137049.91666666666</v>
      </c>
      <c r="L78" s="50">
        <v>1</v>
      </c>
      <c r="M78" s="6"/>
    </row>
    <row r="79" spans="1:13" ht="20.100000000000001" customHeight="1" x14ac:dyDescent="0.5">
      <c r="A79" s="2" t="str">
        <f>CONCATENATE(Analiz[[#This Row],[id2]],Analiz[[#This Row],[Feh]])</f>
        <v>3010114abn</v>
      </c>
      <c r="B79" s="3" t="s">
        <v>13</v>
      </c>
      <c r="C79" s="4" t="str">
        <f>CONCATENATE(Analiz[[#This Row],[radif]],Analiz[[#This Row],[item]])</f>
        <v>3010114</v>
      </c>
      <c r="D79" s="5">
        <v>3</v>
      </c>
      <c r="E79" s="52" t="s">
        <v>50</v>
      </c>
      <c r="F79" s="5">
        <v>1</v>
      </c>
      <c r="G79" s="6">
        <v>14010102</v>
      </c>
      <c r="H79" s="65" t="s">
        <v>18</v>
      </c>
      <c r="I79" s="6" t="s">
        <v>19</v>
      </c>
      <c r="J79" s="68">
        <v>0.13730000000000001</v>
      </c>
      <c r="K79" s="63">
        <f>VLOOKUP(G79,'نرخ عوامل'!A:E,5,0)/1.2</f>
        <v>131230</v>
      </c>
      <c r="L79" s="50">
        <v>1</v>
      </c>
      <c r="M79" s="6"/>
    </row>
    <row r="80" spans="1:13" ht="20.100000000000001" customHeight="1" x14ac:dyDescent="0.5">
      <c r="A80" s="2" t="str">
        <f>CONCATENATE(Analiz[[#This Row],[id2]],Analiz[[#This Row],[Feh]])</f>
        <v>1010114abn</v>
      </c>
      <c r="B80" s="3" t="s">
        <v>13</v>
      </c>
      <c r="C80" s="4" t="str">
        <f>CONCATENATE(Analiz[[#This Row],[radif]],Analiz[[#This Row],[item]])</f>
        <v>1010114</v>
      </c>
      <c r="D80" s="5">
        <v>1</v>
      </c>
      <c r="E80" s="52" t="s">
        <v>50</v>
      </c>
      <c r="F80" s="5">
        <v>1</v>
      </c>
      <c r="G80" s="6">
        <v>13040901</v>
      </c>
      <c r="H80" s="65" t="s">
        <v>36</v>
      </c>
      <c r="I80" s="6" t="s">
        <v>21</v>
      </c>
      <c r="J80" s="68">
        <v>1.3620000000000001</v>
      </c>
      <c r="K80" s="63">
        <f>VLOOKUP(G80,'نرخ عوامل'!A:E,5,0)/1.2</f>
        <v>145380.16666666669</v>
      </c>
      <c r="L80" s="50">
        <v>1</v>
      </c>
      <c r="M80" s="6"/>
    </row>
    <row r="81" spans="1:13" ht="20.100000000000001" customHeight="1" x14ac:dyDescent="0.5">
      <c r="A81" s="2" t="str">
        <f>CONCATENATE(Analiz[[#This Row],[id2]],Analiz[[#This Row],[Feh]])</f>
        <v>5010114abn</v>
      </c>
      <c r="B81" s="3" t="s">
        <v>13</v>
      </c>
      <c r="C81" s="4" t="str">
        <f>CONCATENATE(Analiz[[#This Row],[radif]],Analiz[[#This Row],[item]])</f>
        <v>5010114</v>
      </c>
      <c r="D81" s="5">
        <v>5</v>
      </c>
      <c r="E81" s="52" t="s">
        <v>50</v>
      </c>
      <c r="F81" s="5">
        <v>2</v>
      </c>
      <c r="G81" s="6">
        <v>25010602</v>
      </c>
      <c r="H81" s="65" t="s">
        <v>38</v>
      </c>
      <c r="I81" s="6" t="s">
        <v>16</v>
      </c>
      <c r="J81" s="68">
        <v>2.8000000000000001E-2</v>
      </c>
      <c r="K81" s="63">
        <f>VLOOKUP(G81,'نرخ عوامل'!A:E,5,0)/5</f>
        <v>247595.7</v>
      </c>
      <c r="L81" s="50">
        <v>1</v>
      </c>
      <c r="M81" s="6"/>
    </row>
    <row r="82" spans="1:13" ht="20.100000000000001" customHeight="1" x14ac:dyDescent="0.5">
      <c r="A82" s="2" t="str">
        <f>CONCATENATE(Analiz[[#This Row],[id2]],Analiz[[#This Row],[Feh]])</f>
        <v>6010114abn</v>
      </c>
      <c r="B82" s="3" t="s">
        <v>13</v>
      </c>
      <c r="C82" s="4" t="str">
        <f>CONCATENATE(Analiz[[#This Row],[radif]],Analiz[[#This Row],[item]])</f>
        <v>6010114</v>
      </c>
      <c r="D82" s="5">
        <v>6</v>
      </c>
      <c r="E82" s="52" t="s">
        <v>50</v>
      </c>
      <c r="F82" s="5">
        <v>2</v>
      </c>
      <c r="G82" s="6">
        <v>25010603</v>
      </c>
      <c r="H82" s="65" t="s">
        <v>39</v>
      </c>
      <c r="I82" s="6" t="s">
        <v>16</v>
      </c>
      <c r="J82" s="68">
        <v>1.4200000000000001E-2</v>
      </c>
      <c r="K82" s="63">
        <f>VLOOKUP(G82,'نرخ عوامل'!A:E,5,0)/5</f>
        <v>361077.04</v>
      </c>
      <c r="L82" s="50">
        <v>1</v>
      </c>
      <c r="M82" s="6"/>
    </row>
    <row r="83" spans="1:13" ht="20.100000000000001" customHeight="1" x14ac:dyDescent="0.5">
      <c r="A83" s="2" t="str">
        <f>CONCATENATE(Analiz[[#This Row],[id2]],Analiz[[#This Row],[Feh]])</f>
        <v>9010114abn</v>
      </c>
      <c r="B83" s="3" t="s">
        <v>13</v>
      </c>
      <c r="C83" s="4" t="str">
        <f>CONCATENATE(Analiz[[#This Row],[radif]],Analiz[[#This Row],[item]])</f>
        <v>9010114</v>
      </c>
      <c r="D83" s="5">
        <v>9</v>
      </c>
      <c r="E83" s="52" t="s">
        <v>50</v>
      </c>
      <c r="F83" s="5">
        <v>2</v>
      </c>
      <c r="G83" s="6">
        <v>28070101</v>
      </c>
      <c r="H83" s="65" t="s">
        <v>42</v>
      </c>
      <c r="I83" s="6" t="s">
        <v>43</v>
      </c>
      <c r="J83" s="68">
        <v>4.4999999999999997E-3</v>
      </c>
      <c r="K83" s="63">
        <f>VLOOKUP(G83,'نرخ عوامل'!A:E,5,0)/5</f>
        <v>122751.56000000001</v>
      </c>
      <c r="L83" s="50">
        <v>1</v>
      </c>
      <c r="M83" s="6"/>
    </row>
    <row r="84" spans="1:13" ht="20.100000000000001" customHeight="1" x14ac:dyDescent="0.5">
      <c r="A84" s="2" t="str">
        <f>CONCATENATE(Analiz[[#This Row],[id2]],Analiz[[#This Row],[Feh]])</f>
        <v>4010114abn</v>
      </c>
      <c r="B84" s="3" t="s">
        <v>13</v>
      </c>
      <c r="C84" s="4" t="str">
        <f>CONCATENATE(Analiz[[#This Row],[radif]],Analiz[[#This Row],[item]])</f>
        <v>4010114</v>
      </c>
      <c r="D84" s="5">
        <v>4</v>
      </c>
      <c r="E84" s="52" t="s">
        <v>50</v>
      </c>
      <c r="F84" s="5">
        <v>2</v>
      </c>
      <c r="G84" s="6">
        <v>23020204</v>
      </c>
      <c r="H84" s="65" t="s">
        <v>1171</v>
      </c>
      <c r="I84" s="6" t="s">
        <v>16</v>
      </c>
      <c r="J84" s="68">
        <v>0.12670000000000001</v>
      </c>
      <c r="K84" s="63">
        <f>VLOOKUP(G84,'نرخ عوامل'!A:E,5,0)/5</f>
        <v>225673.16</v>
      </c>
      <c r="L84" s="50">
        <v>1</v>
      </c>
      <c r="M84" s="6"/>
    </row>
    <row r="85" spans="1:13" ht="20.100000000000001" customHeight="1" x14ac:dyDescent="0.5">
      <c r="A85" s="2" t="str">
        <f>CONCATENATE(Analiz[[#This Row],[id2]],Analiz[[#This Row],[Feh]])</f>
        <v>8010114abn</v>
      </c>
      <c r="B85" s="3" t="s">
        <v>13</v>
      </c>
      <c r="C85" s="4" t="str">
        <f>CONCATENATE(Analiz[[#This Row],[radif]],Analiz[[#This Row],[item]])</f>
        <v>8010114</v>
      </c>
      <c r="D85" s="5">
        <v>8</v>
      </c>
      <c r="E85" s="52" t="s">
        <v>50</v>
      </c>
      <c r="F85" s="5">
        <v>2</v>
      </c>
      <c r="G85" s="6">
        <v>25030101</v>
      </c>
      <c r="H85" s="65" t="s">
        <v>41</v>
      </c>
      <c r="I85" s="6" t="s">
        <v>16</v>
      </c>
      <c r="J85" s="68">
        <v>1.3620000000000001</v>
      </c>
      <c r="K85" s="63">
        <f>VLOOKUP(G85,'نرخ عوامل'!A:E,5,0)/5</f>
        <v>13020.72</v>
      </c>
      <c r="L85" s="50">
        <v>1</v>
      </c>
      <c r="M85" s="6"/>
    </row>
    <row r="86" spans="1:13" ht="20.100000000000001" customHeight="1" x14ac:dyDescent="0.5">
      <c r="A86" s="2" t="str">
        <f>CONCATENATE(Analiz[[#This Row],[id2]],Analiz[[#This Row],[Feh]])</f>
        <v>7010114abn</v>
      </c>
      <c r="B86" s="3" t="s">
        <v>13</v>
      </c>
      <c r="C86" s="4" t="str">
        <f>CONCATENATE(Analiz[[#This Row],[radif]],Analiz[[#This Row],[item]])</f>
        <v>7010114</v>
      </c>
      <c r="D86" s="5">
        <v>7</v>
      </c>
      <c r="E86" s="52" t="s">
        <v>50</v>
      </c>
      <c r="F86" s="5">
        <v>2</v>
      </c>
      <c r="G86" s="6">
        <v>25010802</v>
      </c>
      <c r="H86" s="65" t="s">
        <v>40</v>
      </c>
      <c r="I86" s="6" t="s">
        <v>16</v>
      </c>
      <c r="J86" s="68">
        <v>4.48E-2</v>
      </c>
      <c r="K86" s="63">
        <f>VLOOKUP(G86,'نرخ عوامل'!A:E,5,0)/5</f>
        <v>270471.32</v>
      </c>
      <c r="L86" s="50">
        <v>1</v>
      </c>
      <c r="M86" s="6"/>
    </row>
    <row r="87" spans="1:13" ht="20.100000000000001" customHeight="1" x14ac:dyDescent="0.5">
      <c r="A87" s="2" t="str">
        <f>CONCATENATE(Analiz[[#This Row],[id2]],Analiz[[#This Row],[Feh]])</f>
        <v>11010114abn</v>
      </c>
      <c r="B87" s="3" t="s">
        <v>13</v>
      </c>
      <c r="C87" s="4" t="str">
        <f>CONCATENATE(Analiz[[#This Row],[radif]],Analiz[[#This Row],[item]])</f>
        <v>11010114</v>
      </c>
      <c r="D87" s="5">
        <v>11</v>
      </c>
      <c r="E87" s="52" t="s">
        <v>50</v>
      </c>
      <c r="F87" s="5">
        <v>3</v>
      </c>
      <c r="G87" s="6">
        <v>31010301</v>
      </c>
      <c r="H87" s="65" t="s">
        <v>46</v>
      </c>
      <c r="I87" s="6" t="s">
        <v>45</v>
      </c>
      <c r="J87" s="68">
        <v>8.7999999999999995E-2</v>
      </c>
      <c r="K87" s="63">
        <f>VLOOKUP(G87,'نرخ عوامل'!A:E,5,0)/0.93</f>
        <v>27863.22580645161</v>
      </c>
      <c r="L87" s="50">
        <v>1</v>
      </c>
      <c r="M87" s="6"/>
    </row>
    <row r="88" spans="1:13" ht="20.100000000000001" customHeight="1" x14ac:dyDescent="0.5">
      <c r="A88" s="2" t="str">
        <f>CONCATENATE(Analiz[[#This Row],[id2]],Analiz[[#This Row],[Feh]])</f>
        <v>10010114abn</v>
      </c>
      <c r="B88" s="3" t="s">
        <v>13</v>
      </c>
      <c r="C88" s="4" t="str">
        <f>CONCATENATE(Analiz[[#This Row],[radif]],Analiz[[#This Row],[item]])</f>
        <v>10010114</v>
      </c>
      <c r="D88" s="5">
        <v>10</v>
      </c>
      <c r="E88" s="52" t="s">
        <v>50</v>
      </c>
      <c r="F88" s="5">
        <v>3</v>
      </c>
      <c r="G88" s="6">
        <v>31010101</v>
      </c>
      <c r="H88" s="65" t="s">
        <v>44</v>
      </c>
      <c r="I88" s="6" t="s">
        <v>45</v>
      </c>
      <c r="J88" s="68">
        <v>0.17599999999999999</v>
      </c>
      <c r="K88" s="63">
        <f>VLOOKUP(G88,'نرخ عوامل'!A:E,5,0)/0.93</f>
        <v>146827.95698924729</v>
      </c>
      <c r="L88" s="50">
        <v>1</v>
      </c>
      <c r="M88" s="6"/>
    </row>
    <row r="89" spans="1:13" ht="20.100000000000001" customHeight="1" x14ac:dyDescent="0.5">
      <c r="A89" s="2" t="str">
        <f>CONCATENATE(Analiz[[#This Row],[id2]],Analiz[[#This Row],[Feh]])</f>
        <v>12010114abn</v>
      </c>
      <c r="B89" s="3" t="s">
        <v>13</v>
      </c>
      <c r="C89" s="4" t="str">
        <f>CONCATENATE(Analiz[[#This Row],[radif]],Analiz[[#This Row],[item]])</f>
        <v>12010114</v>
      </c>
      <c r="D89" s="5">
        <v>12</v>
      </c>
      <c r="E89" s="52" t="s">
        <v>50</v>
      </c>
      <c r="F89" s="5">
        <v>4</v>
      </c>
      <c r="G89" s="6">
        <v>41010101</v>
      </c>
      <c r="H89" s="65" t="s">
        <v>47</v>
      </c>
      <c r="I89" s="6" t="s">
        <v>45</v>
      </c>
      <c r="J89" s="68">
        <v>8.7999999999999995E-2</v>
      </c>
      <c r="K89" s="63">
        <f>VLOOKUP(G89,'نرخ عوامل'!A:E,5,0)/1.5</f>
        <v>36333.333333333336</v>
      </c>
      <c r="L89" s="50">
        <v>1</v>
      </c>
      <c r="M89" s="6"/>
    </row>
    <row r="90" spans="1:13" ht="20.100000000000001" customHeight="1" x14ac:dyDescent="0.5">
      <c r="A90" s="2" t="str">
        <f>CONCATENATE(Analiz[[#This Row],[id2]],Analiz[[#This Row],[Feh]])</f>
        <v>2010115abn</v>
      </c>
      <c r="B90" s="3" t="s">
        <v>13</v>
      </c>
      <c r="C90" s="4" t="str">
        <f>CONCATENATE(Analiz[[#This Row],[radif]],Analiz[[#This Row],[item]])</f>
        <v>2010115</v>
      </c>
      <c r="D90" s="5">
        <v>2</v>
      </c>
      <c r="E90" s="52" t="s">
        <v>51</v>
      </c>
      <c r="F90" s="5">
        <v>1</v>
      </c>
      <c r="G90" s="6">
        <v>14010101</v>
      </c>
      <c r="H90" s="65" t="s">
        <v>37</v>
      </c>
      <c r="I90" s="6" t="s">
        <v>21</v>
      </c>
      <c r="J90" s="68">
        <v>1.2999999999999999E-3</v>
      </c>
      <c r="K90" s="63">
        <f>VLOOKUP(G90,'نرخ عوامل'!A:E,5,0)/1.2</f>
        <v>137049.91666666666</v>
      </c>
      <c r="L90" s="50">
        <v>1</v>
      </c>
      <c r="M90" s="6"/>
    </row>
    <row r="91" spans="1:13" ht="20.100000000000001" customHeight="1" x14ac:dyDescent="0.5">
      <c r="A91" s="2" t="str">
        <f>CONCATENATE(Analiz[[#This Row],[id2]],Analiz[[#This Row],[Feh]])</f>
        <v>3010115abn</v>
      </c>
      <c r="B91" s="3" t="s">
        <v>13</v>
      </c>
      <c r="C91" s="4" t="str">
        <f>CONCATENATE(Analiz[[#This Row],[radif]],Analiz[[#This Row],[item]])</f>
        <v>3010115</v>
      </c>
      <c r="D91" s="5">
        <v>3</v>
      </c>
      <c r="E91" s="52" t="s">
        <v>51</v>
      </c>
      <c r="F91" s="5">
        <v>1</v>
      </c>
      <c r="G91" s="6">
        <v>14010102</v>
      </c>
      <c r="H91" s="65" t="s">
        <v>18</v>
      </c>
      <c r="I91" s="6" t="s">
        <v>19</v>
      </c>
      <c r="J91" s="68">
        <v>1.2999999999999999E-2</v>
      </c>
      <c r="K91" s="63">
        <f>VLOOKUP(G91,'نرخ عوامل'!A:E,5,0)/1.2</f>
        <v>131230</v>
      </c>
      <c r="L91" s="50">
        <v>1</v>
      </c>
      <c r="M91" s="6"/>
    </row>
    <row r="92" spans="1:13" ht="20.100000000000001" customHeight="1" x14ac:dyDescent="0.5">
      <c r="A92" s="2" t="str">
        <f>CONCATENATE(Analiz[[#This Row],[id2]],Analiz[[#This Row],[Feh]])</f>
        <v>1010115abn</v>
      </c>
      <c r="B92" s="3" t="s">
        <v>13</v>
      </c>
      <c r="C92" s="4" t="str">
        <f>CONCATENATE(Analiz[[#This Row],[radif]],Analiz[[#This Row],[item]])</f>
        <v>1010115</v>
      </c>
      <c r="D92" s="5">
        <v>1</v>
      </c>
      <c r="E92" s="52" t="s">
        <v>51</v>
      </c>
      <c r="F92" s="5">
        <v>1</v>
      </c>
      <c r="G92" s="6">
        <v>13040901</v>
      </c>
      <c r="H92" s="65" t="s">
        <v>36</v>
      </c>
      <c r="I92" s="6" t="s">
        <v>21</v>
      </c>
      <c r="J92" s="68">
        <v>0.13</v>
      </c>
      <c r="K92" s="63">
        <f>VLOOKUP(G92,'نرخ عوامل'!A:E,5,0)/1.2</f>
        <v>145380.16666666669</v>
      </c>
      <c r="L92" s="50">
        <v>1</v>
      </c>
      <c r="M92" s="6"/>
    </row>
    <row r="93" spans="1:13" ht="20.100000000000001" customHeight="1" x14ac:dyDescent="0.5">
      <c r="A93" s="2" t="str">
        <f>CONCATENATE(Analiz[[#This Row],[id2]],Analiz[[#This Row],[Feh]])</f>
        <v>5010115abn</v>
      </c>
      <c r="B93" s="3" t="s">
        <v>13</v>
      </c>
      <c r="C93" s="4" t="str">
        <f>CONCATENATE(Analiz[[#This Row],[radif]],Analiz[[#This Row],[item]])</f>
        <v>5010115</v>
      </c>
      <c r="D93" s="5">
        <v>5</v>
      </c>
      <c r="E93" s="52" t="s">
        <v>51</v>
      </c>
      <c r="F93" s="5">
        <v>2</v>
      </c>
      <c r="G93" s="6">
        <v>25010602</v>
      </c>
      <c r="H93" s="65" t="s">
        <v>38</v>
      </c>
      <c r="I93" s="6" t="s">
        <v>16</v>
      </c>
      <c r="J93" s="68">
        <v>2.5999999999999999E-3</v>
      </c>
      <c r="K93" s="63">
        <f>VLOOKUP(G93,'نرخ عوامل'!A:E,5,0)/5</f>
        <v>247595.7</v>
      </c>
      <c r="L93" s="50">
        <v>1</v>
      </c>
      <c r="M93" s="6"/>
    </row>
    <row r="94" spans="1:13" ht="20.100000000000001" customHeight="1" x14ac:dyDescent="0.5">
      <c r="A94" s="2" t="str">
        <f>CONCATENATE(Analiz[[#This Row],[id2]],Analiz[[#This Row],[Feh]])</f>
        <v>6010115abn</v>
      </c>
      <c r="B94" s="3" t="s">
        <v>13</v>
      </c>
      <c r="C94" s="4" t="str">
        <f>CONCATENATE(Analiz[[#This Row],[radif]],Analiz[[#This Row],[item]])</f>
        <v>6010115</v>
      </c>
      <c r="D94" s="5">
        <v>6</v>
      </c>
      <c r="E94" s="52" t="s">
        <v>51</v>
      </c>
      <c r="F94" s="5">
        <v>2</v>
      </c>
      <c r="G94" s="6">
        <v>25010603</v>
      </c>
      <c r="H94" s="65" t="s">
        <v>39</v>
      </c>
      <c r="I94" s="6" t="s">
        <v>16</v>
      </c>
      <c r="J94" s="68">
        <v>1.4E-3</v>
      </c>
      <c r="K94" s="63">
        <f>VLOOKUP(G94,'نرخ عوامل'!A:E,5,0)/5</f>
        <v>361077.04</v>
      </c>
      <c r="L94" s="50">
        <v>1</v>
      </c>
      <c r="M94" s="6"/>
    </row>
    <row r="95" spans="1:13" ht="20.100000000000001" customHeight="1" x14ac:dyDescent="0.5">
      <c r="A95" s="2" t="str">
        <f>CONCATENATE(Analiz[[#This Row],[id2]],Analiz[[#This Row],[Feh]])</f>
        <v>9010115abn</v>
      </c>
      <c r="B95" s="3" t="s">
        <v>13</v>
      </c>
      <c r="C95" s="4" t="str">
        <f>CONCATENATE(Analiz[[#This Row],[radif]],Analiz[[#This Row],[item]])</f>
        <v>9010115</v>
      </c>
      <c r="D95" s="5">
        <v>9</v>
      </c>
      <c r="E95" s="52" t="s">
        <v>51</v>
      </c>
      <c r="F95" s="5">
        <v>2</v>
      </c>
      <c r="G95" s="6">
        <v>28070101</v>
      </c>
      <c r="H95" s="65" t="s">
        <v>42</v>
      </c>
      <c r="I95" s="6" t="s">
        <v>43</v>
      </c>
      <c r="J95" s="68">
        <v>4.1999999999999997E-3</v>
      </c>
      <c r="K95" s="63">
        <f>VLOOKUP(G95,'نرخ عوامل'!A:E,5,0)/5</f>
        <v>122751.56000000001</v>
      </c>
      <c r="L95" s="50">
        <v>1</v>
      </c>
      <c r="M95" s="6"/>
    </row>
    <row r="96" spans="1:13" ht="20.100000000000001" customHeight="1" x14ac:dyDescent="0.5">
      <c r="A96" s="2" t="str">
        <f>CONCATENATE(Analiz[[#This Row],[id2]],Analiz[[#This Row],[Feh]])</f>
        <v>4010115abn</v>
      </c>
      <c r="B96" s="3" t="s">
        <v>13</v>
      </c>
      <c r="C96" s="4" t="str">
        <f>CONCATENATE(Analiz[[#This Row],[radif]],Analiz[[#This Row],[item]])</f>
        <v>4010115</v>
      </c>
      <c r="D96" s="5">
        <v>4</v>
      </c>
      <c r="E96" s="52" t="s">
        <v>51</v>
      </c>
      <c r="F96" s="5">
        <v>2</v>
      </c>
      <c r="G96" s="6">
        <v>23020204</v>
      </c>
      <c r="H96" s="65" t="s">
        <v>1171</v>
      </c>
      <c r="I96" s="6" t="s">
        <v>16</v>
      </c>
      <c r="J96" s="68">
        <v>1.2E-2</v>
      </c>
      <c r="K96" s="63">
        <f>VLOOKUP(G96,'نرخ عوامل'!A:E,5,0)/5</f>
        <v>225673.16</v>
      </c>
      <c r="L96" s="50">
        <v>1</v>
      </c>
      <c r="M96" s="6"/>
    </row>
    <row r="97" spans="1:13" ht="20.100000000000001" customHeight="1" x14ac:dyDescent="0.5">
      <c r="A97" s="2" t="str">
        <f>CONCATENATE(Analiz[[#This Row],[id2]],Analiz[[#This Row],[Feh]])</f>
        <v>8010115abn</v>
      </c>
      <c r="B97" s="3" t="s">
        <v>13</v>
      </c>
      <c r="C97" s="4" t="str">
        <f>CONCATENATE(Analiz[[#This Row],[radif]],Analiz[[#This Row],[item]])</f>
        <v>8010115</v>
      </c>
      <c r="D97" s="5">
        <v>8</v>
      </c>
      <c r="E97" s="52" t="s">
        <v>51</v>
      </c>
      <c r="F97" s="5">
        <v>2</v>
      </c>
      <c r="G97" s="6">
        <v>25030101</v>
      </c>
      <c r="H97" s="65" t="s">
        <v>41</v>
      </c>
      <c r="I97" s="6" t="s">
        <v>16</v>
      </c>
      <c r="J97" s="68">
        <v>0.13</v>
      </c>
      <c r="K97" s="63">
        <f>VLOOKUP(G97,'نرخ عوامل'!A:E,5,0)/5</f>
        <v>13020.72</v>
      </c>
      <c r="L97" s="50">
        <v>1</v>
      </c>
      <c r="M97" s="6"/>
    </row>
    <row r="98" spans="1:13" ht="20.100000000000001" customHeight="1" x14ac:dyDescent="0.5">
      <c r="A98" s="2" t="str">
        <f>CONCATENATE(Analiz[[#This Row],[id2]],Analiz[[#This Row],[Feh]])</f>
        <v>7010115abn</v>
      </c>
      <c r="B98" s="3" t="s">
        <v>13</v>
      </c>
      <c r="C98" s="4" t="str">
        <f>CONCATENATE(Analiz[[#This Row],[radif]],Analiz[[#This Row],[item]])</f>
        <v>7010115</v>
      </c>
      <c r="D98" s="5">
        <v>7</v>
      </c>
      <c r="E98" s="52" t="s">
        <v>51</v>
      </c>
      <c r="F98" s="5">
        <v>2</v>
      </c>
      <c r="G98" s="6">
        <v>25010802</v>
      </c>
      <c r="H98" s="65" t="s">
        <v>40</v>
      </c>
      <c r="I98" s="6" t="s">
        <v>16</v>
      </c>
      <c r="J98" s="68">
        <v>4.1999999999999997E-3</v>
      </c>
      <c r="K98" s="63">
        <f>VLOOKUP(G98,'نرخ عوامل'!A:E,5,0)/5</f>
        <v>270471.32</v>
      </c>
      <c r="L98" s="50">
        <v>1</v>
      </c>
      <c r="M98" s="6"/>
    </row>
    <row r="99" spans="1:13" ht="20.100000000000001" customHeight="1" x14ac:dyDescent="0.5">
      <c r="A99" s="2" t="str">
        <f>CONCATENATE(Analiz[[#This Row],[id2]],Analiz[[#This Row],[Feh]])</f>
        <v>11010115abn</v>
      </c>
      <c r="B99" s="3" t="s">
        <v>13</v>
      </c>
      <c r="C99" s="4" t="str">
        <f>CONCATENATE(Analiz[[#This Row],[radif]],Analiz[[#This Row],[item]])</f>
        <v>11010115</v>
      </c>
      <c r="D99" s="5">
        <v>11</v>
      </c>
      <c r="E99" s="52" t="s">
        <v>51</v>
      </c>
      <c r="F99" s="5">
        <v>3</v>
      </c>
      <c r="G99" s="6">
        <v>31010301</v>
      </c>
      <c r="H99" s="65" t="s">
        <v>46</v>
      </c>
      <c r="I99" s="6" t="s">
        <v>45</v>
      </c>
      <c r="J99" s="68">
        <v>0.08</v>
      </c>
      <c r="K99" s="63">
        <f>VLOOKUP(G99,'نرخ عوامل'!A:E,5,0)/0.93</f>
        <v>27863.22580645161</v>
      </c>
      <c r="L99" s="50">
        <v>1</v>
      </c>
      <c r="M99" s="6"/>
    </row>
    <row r="100" spans="1:13" ht="20.100000000000001" customHeight="1" x14ac:dyDescent="0.5">
      <c r="A100" s="2" t="str">
        <f>CONCATENATE(Analiz[[#This Row],[id2]],Analiz[[#This Row],[Feh]])</f>
        <v>10010115abn</v>
      </c>
      <c r="B100" s="3" t="s">
        <v>13</v>
      </c>
      <c r="C100" s="4" t="str">
        <f>CONCATENATE(Analiz[[#This Row],[radif]],Analiz[[#This Row],[item]])</f>
        <v>10010115</v>
      </c>
      <c r="D100" s="5">
        <v>10</v>
      </c>
      <c r="E100" s="52" t="s">
        <v>51</v>
      </c>
      <c r="F100" s="5">
        <v>3</v>
      </c>
      <c r="G100" s="6">
        <v>31010101</v>
      </c>
      <c r="H100" s="65" t="s">
        <v>44</v>
      </c>
      <c r="I100" s="6" t="s">
        <v>45</v>
      </c>
      <c r="J100" s="68">
        <v>1.7000000000000001E-2</v>
      </c>
      <c r="K100" s="63">
        <f>VLOOKUP(G100,'نرخ عوامل'!A:E,5,0)/0.93</f>
        <v>146827.95698924729</v>
      </c>
      <c r="L100" s="50">
        <v>1</v>
      </c>
      <c r="M100" s="6"/>
    </row>
    <row r="101" spans="1:13" ht="20.100000000000001" customHeight="1" x14ac:dyDescent="0.5">
      <c r="A101" s="2" t="str">
        <f>CONCATENATE(Analiz[[#This Row],[id2]],Analiz[[#This Row],[Feh]])</f>
        <v>12010115abn</v>
      </c>
      <c r="B101" s="3" t="s">
        <v>13</v>
      </c>
      <c r="C101" s="4" t="str">
        <f>CONCATENATE(Analiz[[#This Row],[radif]],Analiz[[#This Row],[item]])</f>
        <v>12010115</v>
      </c>
      <c r="D101" s="5">
        <v>12</v>
      </c>
      <c r="E101" s="52" t="s">
        <v>51</v>
      </c>
      <c r="F101" s="5">
        <v>4</v>
      </c>
      <c r="G101" s="6">
        <v>41010101</v>
      </c>
      <c r="H101" s="65" t="s">
        <v>47</v>
      </c>
      <c r="I101" s="6" t="s">
        <v>45</v>
      </c>
      <c r="J101" s="68">
        <v>0.08</v>
      </c>
      <c r="K101" s="63">
        <f>VLOOKUP(G101,'نرخ عوامل'!A:E,5,0)/1.5</f>
        <v>36333.333333333336</v>
      </c>
      <c r="L101" s="50">
        <v>1</v>
      </c>
      <c r="M101" s="6"/>
    </row>
    <row r="102" spans="1:13" ht="20.100000000000001" customHeight="1" x14ac:dyDescent="0.5">
      <c r="A102" s="2" t="str">
        <f>CONCATENATE(Analiz[[#This Row],[id2]],Analiz[[#This Row],[Feh]])</f>
        <v>1010201abn</v>
      </c>
      <c r="B102" s="3" t="s">
        <v>13</v>
      </c>
      <c r="C102" s="4" t="str">
        <f>CONCATENATE(Analiz[[#This Row],[radif]],Analiz[[#This Row],[item]])</f>
        <v>1010201</v>
      </c>
      <c r="D102" s="5">
        <v>1</v>
      </c>
      <c r="E102" s="52" t="s">
        <v>52</v>
      </c>
      <c r="F102" s="5">
        <v>1</v>
      </c>
      <c r="G102" s="6">
        <v>14010102</v>
      </c>
      <c r="H102" s="65" t="s">
        <v>18</v>
      </c>
      <c r="I102" s="6" t="s">
        <v>19</v>
      </c>
      <c r="J102" s="68">
        <v>3.68</v>
      </c>
      <c r="K102" s="63">
        <f>VLOOKUP(G102,'نرخ عوامل'!A:E,5,0)/1.2</f>
        <v>131230</v>
      </c>
      <c r="L102" s="50">
        <v>1</v>
      </c>
      <c r="M102" s="6"/>
    </row>
    <row r="103" spans="1:13" ht="20.100000000000001" customHeight="1" x14ac:dyDescent="0.5">
      <c r="A103" s="2" t="str">
        <f>CONCATENATE(Analiz[[#This Row],[id2]],Analiz[[#This Row],[Feh]])</f>
        <v>1010202abn</v>
      </c>
      <c r="B103" s="3" t="s">
        <v>13</v>
      </c>
      <c r="C103" s="4" t="str">
        <f>CONCATENATE(Analiz[[#This Row],[radif]],Analiz[[#This Row],[item]])</f>
        <v>1010202</v>
      </c>
      <c r="D103" s="5">
        <v>1</v>
      </c>
      <c r="E103" s="52" t="s">
        <v>53</v>
      </c>
      <c r="F103" s="5">
        <v>1</v>
      </c>
      <c r="G103" s="6">
        <v>14010102</v>
      </c>
      <c r="H103" s="65" t="s">
        <v>18</v>
      </c>
      <c r="I103" s="6" t="s">
        <v>19</v>
      </c>
      <c r="J103" s="68">
        <v>6.6</v>
      </c>
      <c r="K103" s="63">
        <f>VLOOKUP(G103,'نرخ عوامل'!A:E,5,0)/1.2</f>
        <v>131230</v>
      </c>
      <c r="L103" s="50">
        <v>1</v>
      </c>
      <c r="M103" s="6"/>
    </row>
    <row r="104" spans="1:13" ht="20.100000000000001" customHeight="1" x14ac:dyDescent="0.5">
      <c r="A104" s="2" t="str">
        <f>CONCATENATE(Analiz[[#This Row],[id2]],Analiz[[#This Row],[Feh]])</f>
        <v>1010203abn</v>
      </c>
      <c r="B104" s="3" t="s">
        <v>13</v>
      </c>
      <c r="C104" s="4" t="str">
        <f>CONCATENATE(Analiz[[#This Row],[radif]],Analiz[[#This Row],[item]])</f>
        <v>1010203</v>
      </c>
      <c r="D104" s="5">
        <v>1</v>
      </c>
      <c r="E104" s="52" t="s">
        <v>54</v>
      </c>
      <c r="F104" s="5">
        <v>1</v>
      </c>
      <c r="G104" s="6">
        <v>14010102</v>
      </c>
      <c r="H104" s="65" t="s">
        <v>18</v>
      </c>
      <c r="I104" s="6" t="s">
        <v>19</v>
      </c>
      <c r="J104" s="68">
        <v>15.36</v>
      </c>
      <c r="K104" s="63">
        <f>VLOOKUP(G104,'نرخ عوامل'!A:E,5,0)/1.2</f>
        <v>131230</v>
      </c>
      <c r="L104" s="50">
        <v>1</v>
      </c>
      <c r="M104" s="6"/>
    </row>
    <row r="105" spans="1:13" ht="20.100000000000001" customHeight="1" x14ac:dyDescent="0.5">
      <c r="A105" s="2" t="str">
        <f>CONCATENATE(Analiz[[#This Row],[id2]],Analiz[[#This Row],[Feh]])</f>
        <v>1010204abn</v>
      </c>
      <c r="B105" s="3" t="s">
        <v>13</v>
      </c>
      <c r="C105" s="4" t="str">
        <f>CONCATENATE(Analiz[[#This Row],[radif]],Analiz[[#This Row],[item]])</f>
        <v>1010204</v>
      </c>
      <c r="D105" s="5">
        <v>1</v>
      </c>
      <c r="E105" s="52" t="s">
        <v>55</v>
      </c>
      <c r="F105" s="5">
        <v>1</v>
      </c>
      <c r="G105" s="6">
        <v>14010102</v>
      </c>
      <c r="H105" s="65" t="s">
        <v>18</v>
      </c>
      <c r="I105" s="6" t="s">
        <v>19</v>
      </c>
      <c r="J105" s="68">
        <v>8.24</v>
      </c>
      <c r="K105" s="63">
        <f>VLOOKUP(G105,'نرخ عوامل'!A:E,5,0)/1.2</f>
        <v>131230</v>
      </c>
      <c r="L105" s="50">
        <v>1</v>
      </c>
      <c r="M105" s="6"/>
    </row>
    <row r="106" spans="1:13" ht="20.100000000000001" customHeight="1" x14ac:dyDescent="0.5">
      <c r="A106" s="2" t="str">
        <f>CONCATENATE(Analiz[[#This Row],[id2]],Analiz[[#This Row],[Feh]])</f>
        <v>1010205abn</v>
      </c>
      <c r="B106" s="3" t="s">
        <v>13</v>
      </c>
      <c r="C106" s="4" t="str">
        <f>CONCATENATE(Analiz[[#This Row],[radif]],Analiz[[#This Row],[item]])</f>
        <v>1010205</v>
      </c>
      <c r="D106" s="5">
        <v>1</v>
      </c>
      <c r="E106" s="52" t="s">
        <v>56</v>
      </c>
      <c r="F106" s="5">
        <v>1</v>
      </c>
      <c r="G106" s="6">
        <v>14010102</v>
      </c>
      <c r="H106" s="65" t="s">
        <v>18</v>
      </c>
      <c r="I106" s="6" t="s">
        <v>19</v>
      </c>
      <c r="J106" s="68">
        <v>20.64</v>
      </c>
      <c r="K106" s="63">
        <f>VLOOKUP(G106,'نرخ عوامل'!A:E,5,0)/1.2</f>
        <v>131230</v>
      </c>
      <c r="L106" s="50">
        <v>1</v>
      </c>
      <c r="M106" s="6"/>
    </row>
    <row r="107" spans="1:13" ht="20.100000000000001" customHeight="1" x14ac:dyDescent="0.5">
      <c r="A107" s="2" t="str">
        <f>CONCATENATE(Analiz[[#This Row],[id2]],Analiz[[#This Row],[Feh]])</f>
        <v>1010206abn</v>
      </c>
      <c r="B107" s="3" t="s">
        <v>13</v>
      </c>
      <c r="C107" s="4" t="str">
        <f>CONCATENATE(Analiz[[#This Row],[radif]],Analiz[[#This Row],[item]])</f>
        <v>1010206</v>
      </c>
      <c r="D107" s="5">
        <v>1</v>
      </c>
      <c r="E107" s="52" t="s">
        <v>57</v>
      </c>
      <c r="F107" s="5">
        <v>1</v>
      </c>
      <c r="G107" s="6">
        <v>14010102</v>
      </c>
      <c r="H107" s="65" t="s">
        <v>18</v>
      </c>
      <c r="I107" s="6" t="s">
        <v>19</v>
      </c>
      <c r="J107" s="68">
        <v>15.04</v>
      </c>
      <c r="K107" s="63">
        <f>VLOOKUP(G107,'نرخ عوامل'!A:E,5,0)/1.2</f>
        <v>131230</v>
      </c>
      <c r="L107" s="50">
        <v>1</v>
      </c>
      <c r="M107" s="6"/>
    </row>
    <row r="108" spans="1:13" ht="20.100000000000001" customHeight="1" x14ac:dyDescent="0.5">
      <c r="A108" s="2" t="str">
        <f>CONCATENATE(Analiz[[#This Row],[id2]],Analiz[[#This Row],[Feh]])</f>
        <v>2010207abn</v>
      </c>
      <c r="B108" s="3" t="s">
        <v>13</v>
      </c>
      <c r="C108" s="4" t="str">
        <f>CONCATENATE(Analiz[[#This Row],[radif]],Analiz[[#This Row],[item]])</f>
        <v>2010207</v>
      </c>
      <c r="D108" s="5">
        <v>2</v>
      </c>
      <c r="E108" s="52" t="s">
        <v>58</v>
      </c>
      <c r="F108" s="5">
        <v>1</v>
      </c>
      <c r="G108" s="6">
        <v>14020103</v>
      </c>
      <c r="H108" s="65" t="s">
        <v>59</v>
      </c>
      <c r="I108" s="6" t="s">
        <v>21</v>
      </c>
      <c r="J108" s="68">
        <v>8.0000000000000002E-3</v>
      </c>
      <c r="K108" s="63">
        <f>VLOOKUP(G108,'نرخ عوامل'!A:E,5,0)/1.2</f>
        <v>132971.16666666666</v>
      </c>
      <c r="L108" s="50">
        <v>1</v>
      </c>
      <c r="M108" s="6"/>
    </row>
    <row r="109" spans="1:13" ht="20.100000000000001" customHeight="1" x14ac:dyDescent="0.5">
      <c r="A109" s="2" t="str">
        <f>CONCATENATE(Analiz[[#This Row],[id2]],Analiz[[#This Row],[Feh]])</f>
        <v>1010207abn</v>
      </c>
      <c r="B109" s="3" t="s">
        <v>13</v>
      </c>
      <c r="C109" s="4" t="str">
        <f>CONCATENATE(Analiz[[#This Row],[radif]],Analiz[[#This Row],[item]])</f>
        <v>1010207</v>
      </c>
      <c r="D109" s="5">
        <v>1</v>
      </c>
      <c r="E109" s="52" t="s">
        <v>58</v>
      </c>
      <c r="F109" s="5">
        <v>1</v>
      </c>
      <c r="G109" s="6">
        <v>14010102</v>
      </c>
      <c r="H109" s="65" t="s">
        <v>18</v>
      </c>
      <c r="I109" s="6" t="s">
        <v>19</v>
      </c>
      <c r="J109" s="68">
        <v>0.68</v>
      </c>
      <c r="K109" s="63">
        <f>VLOOKUP(G109,'نرخ عوامل'!A:E,5,0)/1.2</f>
        <v>131230</v>
      </c>
      <c r="L109" s="50">
        <v>1</v>
      </c>
      <c r="M109" s="6"/>
    </row>
    <row r="110" spans="1:13" ht="20.100000000000001" customHeight="1" x14ac:dyDescent="0.5">
      <c r="A110" s="2" t="str">
        <f>CONCATENATE(Analiz[[#This Row],[id2]],Analiz[[#This Row],[Feh]])</f>
        <v>2010208abn</v>
      </c>
      <c r="B110" s="3" t="s">
        <v>13</v>
      </c>
      <c r="C110" s="4" t="str">
        <f>CONCATENATE(Analiz[[#This Row],[radif]],Analiz[[#This Row],[item]])</f>
        <v>2010208</v>
      </c>
      <c r="D110" s="5">
        <v>2</v>
      </c>
      <c r="E110" s="52" t="s">
        <v>60</v>
      </c>
      <c r="F110" s="5">
        <v>1</v>
      </c>
      <c r="G110" s="6">
        <v>14020103</v>
      </c>
      <c r="H110" s="65" t="s">
        <v>59</v>
      </c>
      <c r="I110" s="6" t="s">
        <v>21</v>
      </c>
      <c r="J110" s="68">
        <v>0.81599999999999995</v>
      </c>
      <c r="K110" s="63">
        <f>VLOOKUP(G110,'نرخ عوامل'!A:E,5,0)/1.2</f>
        <v>132971.16666666666</v>
      </c>
      <c r="L110" s="50">
        <v>1</v>
      </c>
      <c r="M110" s="6"/>
    </row>
    <row r="111" spans="1:13" ht="20.100000000000001" customHeight="1" x14ac:dyDescent="0.5">
      <c r="A111" s="2" t="str">
        <f>CONCATENATE(Analiz[[#This Row],[id2]],Analiz[[#This Row],[Feh]])</f>
        <v>1010208abn</v>
      </c>
      <c r="B111" s="3" t="s">
        <v>13</v>
      </c>
      <c r="C111" s="4" t="str">
        <f>CONCATENATE(Analiz[[#This Row],[radif]],Analiz[[#This Row],[item]])</f>
        <v>1010208</v>
      </c>
      <c r="D111" s="5">
        <v>1</v>
      </c>
      <c r="E111" s="52" t="s">
        <v>60</v>
      </c>
      <c r="F111" s="5">
        <v>1</v>
      </c>
      <c r="G111" s="6">
        <v>14010102</v>
      </c>
      <c r="H111" s="65" t="s">
        <v>18</v>
      </c>
      <c r="I111" s="6" t="s">
        <v>19</v>
      </c>
      <c r="J111" s="68">
        <v>1.232</v>
      </c>
      <c r="K111" s="63">
        <f>VLOOKUP(G111,'نرخ عوامل'!A:E,5,0)/1.2</f>
        <v>131230</v>
      </c>
      <c r="L111" s="50">
        <v>1</v>
      </c>
      <c r="M111" s="6"/>
    </row>
    <row r="112" spans="1:13" ht="20.100000000000001" customHeight="1" x14ac:dyDescent="0.5">
      <c r="A112" s="2" t="str">
        <f>CONCATENATE(Analiz[[#This Row],[id2]],Analiz[[#This Row],[Feh]])</f>
        <v>2010209abn</v>
      </c>
      <c r="B112" s="3" t="s">
        <v>13</v>
      </c>
      <c r="C112" s="4" t="str">
        <f>CONCATENATE(Analiz[[#This Row],[radif]],Analiz[[#This Row],[item]])</f>
        <v>2010209</v>
      </c>
      <c r="D112" s="5">
        <v>2</v>
      </c>
      <c r="E112" s="52" t="s">
        <v>61</v>
      </c>
      <c r="F112" s="5">
        <v>1</v>
      </c>
      <c r="G112" s="6">
        <v>14020103</v>
      </c>
      <c r="H112" s="65" t="s">
        <v>59</v>
      </c>
      <c r="I112" s="6" t="s">
        <v>21</v>
      </c>
      <c r="J112" s="68">
        <v>2.4000000000000001E-4</v>
      </c>
      <c r="K112" s="63">
        <f>VLOOKUP(G112,'نرخ عوامل'!A:E,5,0)/1.2</f>
        <v>132971.16666666666</v>
      </c>
      <c r="L112" s="50">
        <v>1</v>
      </c>
      <c r="M112" s="6"/>
    </row>
    <row r="113" spans="1:13" ht="20.100000000000001" customHeight="1" x14ac:dyDescent="0.5">
      <c r="A113" s="2" t="str">
        <f>CONCATENATE(Analiz[[#This Row],[id2]],Analiz[[#This Row],[Feh]])</f>
        <v>1010209abn</v>
      </c>
      <c r="B113" s="3" t="s">
        <v>13</v>
      </c>
      <c r="C113" s="4" t="str">
        <f>CONCATENATE(Analiz[[#This Row],[radif]],Analiz[[#This Row],[item]])</f>
        <v>1010209</v>
      </c>
      <c r="D113" s="5">
        <v>1</v>
      </c>
      <c r="E113" s="52" t="s">
        <v>61</v>
      </c>
      <c r="F113" s="5">
        <v>1</v>
      </c>
      <c r="G113" s="6">
        <v>14010102</v>
      </c>
      <c r="H113" s="65" t="s">
        <v>18</v>
      </c>
      <c r="I113" s="6" t="s">
        <v>19</v>
      </c>
      <c r="J113" s="68">
        <v>3.8399999999999997E-2</v>
      </c>
      <c r="K113" s="63">
        <f>VLOOKUP(G113,'نرخ عوامل'!A:E,5,0)/1.2</f>
        <v>131230</v>
      </c>
      <c r="L113" s="50">
        <v>1</v>
      </c>
      <c r="M113" s="6"/>
    </row>
    <row r="114" spans="1:13" ht="20.100000000000001" customHeight="1" x14ac:dyDescent="0.5">
      <c r="A114" s="2" t="str">
        <f>CONCATENATE(Analiz[[#This Row],[id2]],Analiz[[#This Row],[Feh]])</f>
        <v>2010210abn</v>
      </c>
      <c r="B114" s="3" t="s">
        <v>13</v>
      </c>
      <c r="C114" s="4" t="str">
        <f>CONCATENATE(Analiz[[#This Row],[radif]],Analiz[[#This Row],[item]])</f>
        <v>2010210</v>
      </c>
      <c r="D114" s="5">
        <v>2</v>
      </c>
      <c r="E114" s="52" t="s">
        <v>62</v>
      </c>
      <c r="F114" s="5">
        <v>1</v>
      </c>
      <c r="G114" s="6">
        <v>14020103</v>
      </c>
      <c r="H114" s="65" t="s">
        <v>59</v>
      </c>
      <c r="I114" s="6" t="s">
        <v>21</v>
      </c>
      <c r="J114" s="68">
        <v>3.2000000000000001E-2</v>
      </c>
      <c r="K114" s="63">
        <f>VLOOKUP(G114,'نرخ عوامل'!A:E,5,0)/1.2</f>
        <v>132971.16666666666</v>
      </c>
      <c r="L114" s="50">
        <v>0.6</v>
      </c>
      <c r="M114" s="6"/>
    </row>
    <row r="115" spans="1:13" ht="20.100000000000001" customHeight="1" x14ac:dyDescent="0.5">
      <c r="A115" s="2" t="str">
        <f>CONCATENATE(Analiz[[#This Row],[id2]],Analiz[[#This Row],[Feh]])</f>
        <v>1010210abn</v>
      </c>
      <c r="B115" s="3" t="s">
        <v>13</v>
      </c>
      <c r="C115" s="4" t="str">
        <f>CONCATENATE(Analiz[[#This Row],[radif]],Analiz[[#This Row],[item]])</f>
        <v>1010210</v>
      </c>
      <c r="D115" s="5">
        <v>1</v>
      </c>
      <c r="E115" s="52" t="s">
        <v>62</v>
      </c>
      <c r="F115" s="5">
        <v>1</v>
      </c>
      <c r="G115" s="6">
        <v>14010102</v>
      </c>
      <c r="H115" s="65" t="s">
        <v>18</v>
      </c>
      <c r="I115" s="6" t="s">
        <v>19</v>
      </c>
      <c r="J115" s="68">
        <v>5.8</v>
      </c>
      <c r="K115" s="63">
        <f>VLOOKUP(G115,'نرخ عوامل'!A:E,5,0)/1.2</f>
        <v>131230</v>
      </c>
      <c r="L115" s="50">
        <v>0.6</v>
      </c>
      <c r="M115" s="6"/>
    </row>
    <row r="116" spans="1:13" ht="20.100000000000001" customHeight="1" x14ac:dyDescent="0.5">
      <c r="A116" s="2" t="str">
        <f>CONCATENATE(Analiz[[#This Row],[id2]],Analiz[[#This Row],[Feh]])</f>
        <v>2010211abn</v>
      </c>
      <c r="B116" s="3" t="s">
        <v>13</v>
      </c>
      <c r="C116" s="4" t="str">
        <f>CONCATENATE(Analiz[[#This Row],[radif]],Analiz[[#This Row],[item]])</f>
        <v>2010211</v>
      </c>
      <c r="D116" s="5">
        <v>2</v>
      </c>
      <c r="E116" s="52" t="s">
        <v>63</v>
      </c>
      <c r="F116" s="5">
        <v>1</v>
      </c>
      <c r="G116" s="6">
        <v>14020103</v>
      </c>
      <c r="H116" s="65" t="s">
        <v>59</v>
      </c>
      <c r="I116" s="6" t="s">
        <v>21</v>
      </c>
      <c r="J116" s="68">
        <v>5.6000000000000001E-2</v>
      </c>
      <c r="K116" s="63">
        <f>VLOOKUP(G116,'نرخ عوامل'!A:E,5,0)/1.2</f>
        <v>132971.16666666666</v>
      </c>
      <c r="L116" s="50">
        <v>0.6</v>
      </c>
      <c r="M116" s="6"/>
    </row>
    <row r="117" spans="1:13" ht="20.100000000000001" customHeight="1" x14ac:dyDescent="0.5">
      <c r="A117" s="2" t="str">
        <f>CONCATENATE(Analiz[[#This Row],[id2]],Analiz[[#This Row],[Feh]])</f>
        <v>1010211abn</v>
      </c>
      <c r="B117" s="3" t="s">
        <v>13</v>
      </c>
      <c r="C117" s="4" t="str">
        <f>CONCATENATE(Analiz[[#This Row],[radif]],Analiz[[#This Row],[item]])</f>
        <v>1010211</v>
      </c>
      <c r="D117" s="5">
        <v>1</v>
      </c>
      <c r="E117" s="52" t="s">
        <v>63</v>
      </c>
      <c r="F117" s="5">
        <v>1</v>
      </c>
      <c r="G117" s="6">
        <v>14010102</v>
      </c>
      <c r="H117" s="65" t="s">
        <v>18</v>
      </c>
      <c r="I117" s="6" t="s">
        <v>19</v>
      </c>
      <c r="J117" s="68">
        <v>7.6</v>
      </c>
      <c r="K117" s="63">
        <f>VLOOKUP(G117,'نرخ عوامل'!A:E,5,0)/1.2</f>
        <v>131230</v>
      </c>
      <c r="L117" s="50">
        <v>0.6</v>
      </c>
      <c r="M117" s="6"/>
    </row>
    <row r="118" spans="1:13" ht="20.100000000000001" customHeight="1" x14ac:dyDescent="0.5">
      <c r="A118" s="2" t="str">
        <f>CONCATENATE(Analiz[[#This Row],[id2]],Analiz[[#This Row],[Feh]])</f>
        <v>2010212abn</v>
      </c>
      <c r="B118" s="3" t="s">
        <v>13</v>
      </c>
      <c r="C118" s="4" t="str">
        <f>CONCATENATE(Analiz[[#This Row],[radif]],Analiz[[#This Row],[item]])</f>
        <v>2010212</v>
      </c>
      <c r="D118" s="5">
        <v>2</v>
      </c>
      <c r="E118" s="52" t="s">
        <v>64</v>
      </c>
      <c r="F118" s="5">
        <v>1</v>
      </c>
      <c r="G118" s="6">
        <v>14020103</v>
      </c>
      <c r="H118" s="65" t="s">
        <v>59</v>
      </c>
      <c r="I118" s="6" t="s">
        <v>21</v>
      </c>
      <c r="J118" s="68">
        <v>4.0000000000000002E-4</v>
      </c>
      <c r="K118" s="63">
        <f>VLOOKUP(G118,'نرخ عوامل'!A:E,5,0)/1.2</f>
        <v>132971.16666666666</v>
      </c>
      <c r="L118" s="50">
        <v>0.6</v>
      </c>
      <c r="M118" s="6"/>
    </row>
    <row r="119" spans="1:13" ht="20.100000000000001" customHeight="1" x14ac:dyDescent="0.5">
      <c r="A119" s="2" t="str">
        <f>CONCATENATE(Analiz[[#This Row],[id2]],Analiz[[#This Row],[Feh]])</f>
        <v>1010212abn</v>
      </c>
      <c r="B119" s="3" t="s">
        <v>13</v>
      </c>
      <c r="C119" s="4" t="str">
        <f>CONCATENATE(Analiz[[#This Row],[radif]],Analiz[[#This Row],[item]])</f>
        <v>1010212</v>
      </c>
      <c r="D119" s="5">
        <v>1</v>
      </c>
      <c r="E119" s="52" t="s">
        <v>64</v>
      </c>
      <c r="F119" s="5">
        <v>1</v>
      </c>
      <c r="G119" s="6">
        <v>14010102</v>
      </c>
      <c r="H119" s="65" t="s">
        <v>18</v>
      </c>
      <c r="I119" s="6" t="s">
        <v>19</v>
      </c>
      <c r="J119" s="68">
        <v>0.34</v>
      </c>
      <c r="K119" s="63">
        <f>VLOOKUP(G119,'نرخ عوامل'!A:E,5,0)/1.2</f>
        <v>131230</v>
      </c>
      <c r="L119" s="50">
        <v>0.6</v>
      </c>
      <c r="M119" s="6"/>
    </row>
    <row r="120" spans="1:13" ht="20.100000000000001" customHeight="1" x14ac:dyDescent="0.5">
      <c r="A120" s="2" t="str">
        <f>CONCATENATE(Analiz[[#This Row],[id2]],Analiz[[#This Row],[Feh]])</f>
        <v>1010301abn</v>
      </c>
      <c r="B120" s="3" t="s">
        <v>13</v>
      </c>
      <c r="C120" s="4" t="str">
        <f>CONCATENATE(Analiz[[#This Row],[radif]],Analiz[[#This Row],[item]])</f>
        <v>1010301</v>
      </c>
      <c r="D120" s="5">
        <v>1</v>
      </c>
      <c r="E120" s="52" t="s">
        <v>65</v>
      </c>
      <c r="F120" s="5">
        <v>1</v>
      </c>
      <c r="G120" s="6">
        <v>14010102</v>
      </c>
      <c r="H120" s="65" t="s">
        <v>18</v>
      </c>
      <c r="I120" s="6" t="s">
        <v>19</v>
      </c>
      <c r="J120" s="68">
        <v>4.8</v>
      </c>
      <c r="K120" s="63">
        <f>VLOOKUP(G120,'نرخ عوامل'!A:E,5,0)/1.2</f>
        <v>131230</v>
      </c>
      <c r="L120" s="50">
        <v>1</v>
      </c>
      <c r="M120" s="6"/>
    </row>
    <row r="121" spans="1:13" ht="20.100000000000001" customHeight="1" x14ac:dyDescent="0.5">
      <c r="A121" s="2" t="str">
        <f>CONCATENATE(Analiz[[#This Row],[id2]],Analiz[[#This Row],[Feh]])</f>
        <v>2010301abn</v>
      </c>
      <c r="B121" s="3" t="s">
        <v>13</v>
      </c>
      <c r="C121" s="4" t="str">
        <f>CONCATENATE(Analiz[[#This Row],[radif]],Analiz[[#This Row],[item]])</f>
        <v>2010301</v>
      </c>
      <c r="D121" s="5">
        <v>2</v>
      </c>
      <c r="E121" s="52" t="s">
        <v>65</v>
      </c>
      <c r="F121" s="5">
        <v>2</v>
      </c>
      <c r="G121" s="6">
        <v>23020202</v>
      </c>
      <c r="H121" s="65" t="s">
        <v>66</v>
      </c>
      <c r="I121" s="6" t="s">
        <v>16</v>
      </c>
      <c r="J121" s="68">
        <v>4.1666666599999999E-2</v>
      </c>
      <c r="K121" s="63">
        <f>VLOOKUP(G121,'نرخ عوامل'!A:E,5,0)/5</f>
        <v>193073.12</v>
      </c>
      <c r="L121" s="50">
        <v>1</v>
      </c>
      <c r="M121" s="6"/>
    </row>
    <row r="122" spans="1:13" ht="20.100000000000001" customHeight="1" x14ac:dyDescent="0.5">
      <c r="A122" s="2" t="str">
        <f>CONCATENATE(Analiz[[#This Row],[id2]],Analiz[[#This Row],[Feh]])</f>
        <v>3010301abn</v>
      </c>
      <c r="B122" s="3" t="s">
        <v>13</v>
      </c>
      <c r="C122" s="4" t="str">
        <f>CONCATENATE(Analiz[[#This Row],[radif]],Analiz[[#This Row],[item]])</f>
        <v>3010301</v>
      </c>
      <c r="D122" s="5">
        <v>3</v>
      </c>
      <c r="E122" s="52" t="s">
        <v>65</v>
      </c>
      <c r="F122" s="5">
        <v>2</v>
      </c>
      <c r="G122" s="6">
        <v>25010803</v>
      </c>
      <c r="H122" s="65" t="s">
        <v>67</v>
      </c>
      <c r="I122" s="6" t="s">
        <v>16</v>
      </c>
      <c r="J122" s="68">
        <v>1.81818181E-2</v>
      </c>
      <c r="K122" s="63">
        <f>VLOOKUP(G122,'نرخ عوامل'!A:E,5,0)/5</f>
        <v>360627.86</v>
      </c>
      <c r="L122" s="50">
        <v>1</v>
      </c>
      <c r="M122" s="6"/>
    </row>
    <row r="123" spans="1:13" ht="20.100000000000001" customHeight="1" x14ac:dyDescent="0.5">
      <c r="A123" s="2" t="str">
        <f>CONCATENATE(Analiz[[#This Row],[id2]],Analiz[[#This Row],[Feh]])</f>
        <v>1010302abn</v>
      </c>
      <c r="B123" s="3" t="s">
        <v>13</v>
      </c>
      <c r="C123" s="4" t="str">
        <f>CONCATENATE(Analiz[[#This Row],[radif]],Analiz[[#This Row],[item]])</f>
        <v>1010302</v>
      </c>
      <c r="D123" s="5">
        <v>1</v>
      </c>
      <c r="E123" s="52" t="s">
        <v>68</v>
      </c>
      <c r="F123" s="5">
        <v>1</v>
      </c>
      <c r="G123" s="6">
        <v>14010102</v>
      </c>
      <c r="H123" s="65" t="s">
        <v>18</v>
      </c>
      <c r="I123" s="6" t="s">
        <v>19</v>
      </c>
      <c r="J123" s="68">
        <v>5.5</v>
      </c>
      <c r="K123" s="63">
        <f>VLOOKUP(G123,'نرخ عوامل'!A:E,5,0)/1.2</f>
        <v>131230</v>
      </c>
      <c r="L123" s="50">
        <v>1</v>
      </c>
      <c r="M123" s="6"/>
    </row>
    <row r="124" spans="1:13" ht="20.100000000000001" customHeight="1" x14ac:dyDescent="0.5">
      <c r="A124" s="2" t="str">
        <f>CONCATENATE(Analiz[[#This Row],[id2]],Analiz[[#This Row],[Feh]])</f>
        <v>2010302abn</v>
      </c>
      <c r="B124" s="3" t="s">
        <v>13</v>
      </c>
      <c r="C124" s="4" t="str">
        <f>CONCATENATE(Analiz[[#This Row],[radif]],Analiz[[#This Row],[item]])</f>
        <v>2010302</v>
      </c>
      <c r="D124" s="5">
        <v>2</v>
      </c>
      <c r="E124" s="52" t="s">
        <v>68</v>
      </c>
      <c r="F124" s="5">
        <v>2</v>
      </c>
      <c r="G124" s="6">
        <v>23020202</v>
      </c>
      <c r="H124" s="65" t="s">
        <v>66</v>
      </c>
      <c r="I124" s="6" t="s">
        <v>16</v>
      </c>
      <c r="J124" s="68">
        <v>4.1666666599999999E-2</v>
      </c>
      <c r="K124" s="63">
        <f>VLOOKUP(G124,'نرخ عوامل'!A:E,5,0)/5</f>
        <v>193073.12</v>
      </c>
      <c r="L124" s="50">
        <v>1</v>
      </c>
      <c r="M124" s="6"/>
    </row>
    <row r="125" spans="1:13" ht="20.100000000000001" customHeight="1" x14ac:dyDescent="0.5">
      <c r="A125" s="2" t="str">
        <f>CONCATENATE(Analiz[[#This Row],[id2]],Analiz[[#This Row],[Feh]])</f>
        <v>3010302abn</v>
      </c>
      <c r="B125" s="3" t="s">
        <v>13</v>
      </c>
      <c r="C125" s="4" t="str">
        <f>CONCATENATE(Analiz[[#This Row],[radif]],Analiz[[#This Row],[item]])</f>
        <v>3010302</v>
      </c>
      <c r="D125" s="5">
        <v>3</v>
      </c>
      <c r="E125" s="52" t="s">
        <v>68</v>
      </c>
      <c r="F125" s="5">
        <v>2</v>
      </c>
      <c r="G125" s="6">
        <v>25010803</v>
      </c>
      <c r="H125" s="65" t="s">
        <v>67</v>
      </c>
      <c r="I125" s="6" t="s">
        <v>16</v>
      </c>
      <c r="J125" s="68">
        <v>1.81818181E-2</v>
      </c>
      <c r="K125" s="63">
        <f>VLOOKUP(G125,'نرخ عوامل'!A:E,5,0)/5</f>
        <v>360627.86</v>
      </c>
      <c r="L125" s="50">
        <v>1</v>
      </c>
      <c r="M125" s="6"/>
    </row>
    <row r="126" spans="1:13" ht="20.100000000000001" customHeight="1" x14ac:dyDescent="0.5">
      <c r="A126" s="2" t="str">
        <f>CONCATENATE(Analiz[[#This Row],[id2]],Analiz[[#This Row],[Feh]])</f>
        <v>1010401abn</v>
      </c>
      <c r="B126" s="3" t="s">
        <v>13</v>
      </c>
      <c r="C126" s="4" t="str">
        <f>CONCATENATE(Analiz[[#This Row],[radif]],Analiz[[#This Row],[item]])</f>
        <v>1010401</v>
      </c>
      <c r="D126" s="5">
        <v>1</v>
      </c>
      <c r="E126" s="52" t="s">
        <v>69</v>
      </c>
      <c r="F126" s="5">
        <v>1</v>
      </c>
      <c r="G126" s="6">
        <v>14010102</v>
      </c>
      <c r="H126" s="65" t="s">
        <v>18</v>
      </c>
      <c r="I126" s="6" t="s">
        <v>19</v>
      </c>
      <c r="J126" s="68">
        <v>2</v>
      </c>
      <c r="K126" s="63">
        <f>VLOOKUP(G126,'نرخ عوامل'!A:E,5,0)/1.2</f>
        <v>131230</v>
      </c>
      <c r="L126" s="50">
        <v>0.625</v>
      </c>
      <c r="M126" s="6"/>
    </row>
    <row r="127" spans="1:13" ht="20.100000000000001" customHeight="1" x14ac:dyDescent="0.5">
      <c r="A127" s="2" t="str">
        <f>CONCATENATE(Analiz[[#This Row],[id2]],Analiz[[#This Row],[Feh]])</f>
        <v>2010401abn</v>
      </c>
      <c r="B127" s="3" t="s">
        <v>13</v>
      </c>
      <c r="C127" s="4" t="str">
        <f>CONCATENATE(Analiz[[#This Row],[radif]],Analiz[[#This Row],[item]])</f>
        <v>2010401</v>
      </c>
      <c r="D127" s="5">
        <v>2</v>
      </c>
      <c r="E127" s="52" t="s">
        <v>69</v>
      </c>
      <c r="F127" s="5">
        <v>2</v>
      </c>
      <c r="G127" s="6">
        <v>23020202</v>
      </c>
      <c r="H127" s="65" t="s">
        <v>66</v>
      </c>
      <c r="I127" s="6" t="s">
        <v>16</v>
      </c>
      <c r="J127" s="68">
        <v>4.1666666599999999E-2</v>
      </c>
      <c r="K127" s="63">
        <f>VLOOKUP(G127,'نرخ عوامل'!A:E,5,0)/5</f>
        <v>193073.12</v>
      </c>
      <c r="L127" s="50">
        <v>1</v>
      </c>
      <c r="M127" s="6"/>
    </row>
    <row r="128" spans="1:13" ht="20.100000000000001" customHeight="1" x14ac:dyDescent="0.5">
      <c r="A128" s="2" t="str">
        <f>CONCATENATE(Analiz[[#This Row],[id2]],Analiz[[#This Row],[Feh]])</f>
        <v>3010401abn</v>
      </c>
      <c r="B128" s="3" t="s">
        <v>13</v>
      </c>
      <c r="C128" s="4" t="str">
        <f>CONCATENATE(Analiz[[#This Row],[radif]],Analiz[[#This Row],[item]])</f>
        <v>3010401</v>
      </c>
      <c r="D128" s="5">
        <v>3</v>
      </c>
      <c r="E128" s="52" t="s">
        <v>69</v>
      </c>
      <c r="F128" s="5">
        <v>2</v>
      </c>
      <c r="G128" s="6">
        <v>25010803</v>
      </c>
      <c r="H128" s="65" t="s">
        <v>67</v>
      </c>
      <c r="I128" s="6" t="s">
        <v>16</v>
      </c>
      <c r="J128" s="68">
        <v>1.81818181E-2</v>
      </c>
      <c r="K128" s="63">
        <f>VLOOKUP(G128,'نرخ عوامل'!A:E,5,0)/5</f>
        <v>360627.86</v>
      </c>
      <c r="L128" s="50">
        <v>1</v>
      </c>
      <c r="M128" s="6"/>
    </row>
    <row r="129" spans="1:13" ht="20.100000000000001" customHeight="1" x14ac:dyDescent="0.5">
      <c r="A129" s="2" t="str">
        <f>CONCATENATE(Analiz[[#This Row],[id2]],Analiz[[#This Row],[Feh]])</f>
        <v>1010402abn</v>
      </c>
      <c r="B129" s="3" t="s">
        <v>13</v>
      </c>
      <c r="C129" s="4" t="str">
        <f>CONCATENATE(Analiz[[#This Row],[radif]],Analiz[[#This Row],[item]])</f>
        <v>1010402</v>
      </c>
      <c r="D129" s="5">
        <v>1</v>
      </c>
      <c r="E129" s="52" t="s">
        <v>70</v>
      </c>
      <c r="F129" s="5">
        <v>1</v>
      </c>
      <c r="G129" s="6">
        <v>14010102</v>
      </c>
      <c r="H129" s="65" t="s">
        <v>18</v>
      </c>
      <c r="I129" s="6" t="s">
        <v>19</v>
      </c>
      <c r="J129" s="68">
        <v>2.4</v>
      </c>
      <c r="K129" s="63">
        <f>VLOOKUP(G129,'نرخ عوامل'!A:E,5,0)/1.2</f>
        <v>131230</v>
      </c>
      <c r="L129" s="50">
        <v>1</v>
      </c>
      <c r="M129" s="6"/>
    </row>
    <row r="130" spans="1:13" ht="20.100000000000001" customHeight="1" x14ac:dyDescent="0.5">
      <c r="A130" s="2" t="str">
        <f>CONCATENATE(Analiz[[#This Row],[id2]],Analiz[[#This Row],[Feh]])</f>
        <v>2010402abn</v>
      </c>
      <c r="B130" s="3" t="s">
        <v>13</v>
      </c>
      <c r="C130" s="4" t="str">
        <f>CONCATENATE(Analiz[[#This Row],[radif]],Analiz[[#This Row],[item]])</f>
        <v>2010402</v>
      </c>
      <c r="D130" s="5">
        <v>2</v>
      </c>
      <c r="E130" s="52" t="s">
        <v>70</v>
      </c>
      <c r="F130" s="5">
        <v>2</v>
      </c>
      <c r="G130" s="6">
        <v>23020202</v>
      </c>
      <c r="H130" s="65" t="s">
        <v>66</v>
      </c>
      <c r="I130" s="6" t="s">
        <v>16</v>
      </c>
      <c r="J130" s="68">
        <v>4.1666666599999999E-2</v>
      </c>
      <c r="K130" s="63">
        <f>VLOOKUP(G130,'نرخ عوامل'!A:E,5,0)/5</f>
        <v>193073.12</v>
      </c>
      <c r="L130" s="50">
        <v>1</v>
      </c>
      <c r="M130" s="6"/>
    </row>
    <row r="131" spans="1:13" ht="20.100000000000001" customHeight="1" x14ac:dyDescent="0.5">
      <c r="A131" s="2" t="str">
        <f>CONCATENATE(Analiz[[#This Row],[id2]],Analiz[[#This Row],[Feh]])</f>
        <v>3010402abn</v>
      </c>
      <c r="B131" s="3" t="s">
        <v>13</v>
      </c>
      <c r="C131" s="4" t="str">
        <f>CONCATENATE(Analiz[[#This Row],[radif]],Analiz[[#This Row],[item]])</f>
        <v>3010402</v>
      </c>
      <c r="D131" s="5">
        <v>3</v>
      </c>
      <c r="E131" s="52" t="s">
        <v>70</v>
      </c>
      <c r="F131" s="5">
        <v>2</v>
      </c>
      <c r="G131" s="6">
        <v>25010803</v>
      </c>
      <c r="H131" s="65" t="s">
        <v>67</v>
      </c>
      <c r="I131" s="6" t="s">
        <v>16</v>
      </c>
      <c r="J131" s="68">
        <v>1.81818181E-2</v>
      </c>
      <c r="K131" s="63">
        <f>VLOOKUP(G131,'نرخ عوامل'!A:E,5,0)/5</f>
        <v>360627.86</v>
      </c>
      <c r="L131" s="50">
        <v>1</v>
      </c>
      <c r="M131" s="6"/>
    </row>
    <row r="132" spans="1:13" ht="20.100000000000001" customHeight="1" x14ac:dyDescent="0.5">
      <c r="A132" s="2" t="str">
        <f>CONCATENATE(Analiz[[#This Row],[id2]],Analiz[[#This Row],[Feh]])</f>
        <v>1010403abn</v>
      </c>
      <c r="B132" s="3" t="s">
        <v>13</v>
      </c>
      <c r="C132" s="4" t="str">
        <f>CONCATENATE(Analiz[[#This Row],[radif]],Analiz[[#This Row],[item]])</f>
        <v>1010403</v>
      </c>
      <c r="D132" s="5">
        <v>1</v>
      </c>
      <c r="E132" s="52" t="s">
        <v>71</v>
      </c>
      <c r="F132" s="5">
        <v>1</v>
      </c>
      <c r="G132" s="6">
        <v>14010102</v>
      </c>
      <c r="H132" s="65" t="s">
        <v>18</v>
      </c>
      <c r="I132" s="6" t="s">
        <v>19</v>
      </c>
      <c r="J132" s="68">
        <v>2</v>
      </c>
      <c r="K132" s="63">
        <f>VLOOKUP(G132,'نرخ عوامل'!A:E,5,0)/1.2</f>
        <v>131230</v>
      </c>
      <c r="L132" s="50">
        <v>1</v>
      </c>
      <c r="M132" s="6"/>
    </row>
    <row r="133" spans="1:13" ht="20.100000000000001" customHeight="1" x14ac:dyDescent="0.5">
      <c r="A133" s="2" t="str">
        <f>CONCATENATE(Analiz[[#This Row],[id2]],Analiz[[#This Row],[Feh]])</f>
        <v>2010403abn</v>
      </c>
      <c r="B133" s="3" t="s">
        <v>13</v>
      </c>
      <c r="C133" s="4" t="str">
        <f>CONCATENATE(Analiz[[#This Row],[radif]],Analiz[[#This Row],[item]])</f>
        <v>2010403</v>
      </c>
      <c r="D133" s="5">
        <v>2</v>
      </c>
      <c r="E133" s="52" t="s">
        <v>71</v>
      </c>
      <c r="F133" s="5">
        <v>2</v>
      </c>
      <c r="G133" s="6">
        <v>23020202</v>
      </c>
      <c r="H133" s="65" t="s">
        <v>66</v>
      </c>
      <c r="I133" s="6" t="s">
        <v>16</v>
      </c>
      <c r="J133" s="68">
        <v>4.1666666599999999E-2</v>
      </c>
      <c r="K133" s="63">
        <f>VLOOKUP(G133,'نرخ عوامل'!A:E,5,0)/5</f>
        <v>193073.12</v>
      </c>
      <c r="L133" s="50">
        <v>1</v>
      </c>
      <c r="M133" s="6"/>
    </row>
    <row r="134" spans="1:13" ht="20.100000000000001" customHeight="1" x14ac:dyDescent="0.5">
      <c r="A134" s="2" t="str">
        <f>CONCATENATE(Analiz[[#This Row],[id2]],Analiz[[#This Row],[Feh]])</f>
        <v>3010403abn</v>
      </c>
      <c r="B134" s="3" t="s">
        <v>13</v>
      </c>
      <c r="C134" s="4" t="str">
        <f>CONCATENATE(Analiz[[#This Row],[radif]],Analiz[[#This Row],[item]])</f>
        <v>3010403</v>
      </c>
      <c r="D134" s="5">
        <v>3</v>
      </c>
      <c r="E134" s="52" t="s">
        <v>71</v>
      </c>
      <c r="F134" s="5">
        <v>2</v>
      </c>
      <c r="G134" s="6">
        <v>25010803</v>
      </c>
      <c r="H134" s="65" t="s">
        <v>67</v>
      </c>
      <c r="I134" s="6" t="s">
        <v>16</v>
      </c>
      <c r="J134" s="68">
        <v>1.81818181E-2</v>
      </c>
      <c r="K134" s="63">
        <f>VLOOKUP(G134,'نرخ عوامل'!A:E,5,0)/5</f>
        <v>360627.86</v>
      </c>
      <c r="L134" s="50">
        <v>1</v>
      </c>
      <c r="M134" s="6"/>
    </row>
    <row r="135" spans="1:13" ht="20.100000000000001" customHeight="1" x14ac:dyDescent="0.5">
      <c r="A135" s="2" t="str">
        <f>CONCATENATE(Analiz[[#This Row],[id2]],Analiz[[#This Row],[Feh]])</f>
        <v>1010404abn</v>
      </c>
      <c r="B135" s="3" t="s">
        <v>13</v>
      </c>
      <c r="C135" s="4" t="str">
        <f>CONCATENATE(Analiz[[#This Row],[radif]],Analiz[[#This Row],[item]])</f>
        <v>1010404</v>
      </c>
      <c r="D135" s="5">
        <v>1</v>
      </c>
      <c r="E135" s="52" t="s">
        <v>72</v>
      </c>
      <c r="F135" s="5">
        <v>1</v>
      </c>
      <c r="G135" s="6">
        <v>14010101</v>
      </c>
      <c r="H135" s="65" t="s">
        <v>37</v>
      </c>
      <c r="I135" s="6" t="s">
        <v>21</v>
      </c>
      <c r="J135" s="68">
        <v>0.32</v>
      </c>
      <c r="K135" s="63">
        <f>VLOOKUP(G135,'نرخ عوامل'!A:E,5,0)/1.2</f>
        <v>137049.91666666666</v>
      </c>
      <c r="L135" s="50">
        <v>1</v>
      </c>
      <c r="M135" s="6"/>
    </row>
    <row r="136" spans="1:13" ht="20.100000000000001" customHeight="1" x14ac:dyDescent="0.5">
      <c r="A136" s="2" t="str">
        <f>CONCATENATE(Analiz[[#This Row],[id2]],Analiz[[#This Row],[Feh]])</f>
        <v>2010404abn</v>
      </c>
      <c r="B136" s="3" t="s">
        <v>13</v>
      </c>
      <c r="C136" s="4" t="str">
        <f>CONCATENATE(Analiz[[#This Row],[radif]],Analiz[[#This Row],[item]])</f>
        <v>2010404</v>
      </c>
      <c r="D136" s="5">
        <v>2</v>
      </c>
      <c r="E136" s="52" t="s">
        <v>72</v>
      </c>
      <c r="F136" s="5">
        <v>1</v>
      </c>
      <c r="G136" s="6">
        <v>14010102</v>
      </c>
      <c r="H136" s="65" t="s">
        <v>18</v>
      </c>
      <c r="I136" s="6" t="s">
        <v>19</v>
      </c>
      <c r="J136" s="68">
        <v>1.6</v>
      </c>
      <c r="K136" s="63">
        <f>VLOOKUP(G136,'نرخ عوامل'!A:E,5,0)/1.2</f>
        <v>131230</v>
      </c>
      <c r="L136" s="50">
        <v>1</v>
      </c>
      <c r="M136" s="6"/>
    </row>
    <row r="137" spans="1:13" ht="20.100000000000001" customHeight="1" x14ac:dyDescent="0.5">
      <c r="A137" s="2" t="str">
        <f>CONCATENATE(Analiz[[#This Row],[id2]],Analiz[[#This Row],[Feh]])</f>
        <v>3010405abn</v>
      </c>
      <c r="B137" s="3" t="s">
        <v>13</v>
      </c>
      <c r="C137" s="4" t="str">
        <f>CONCATENATE(Analiz[[#This Row],[radif]],Analiz[[#This Row],[item]])</f>
        <v>3010405</v>
      </c>
      <c r="D137" s="5">
        <v>3</v>
      </c>
      <c r="E137" s="52" t="s">
        <v>73</v>
      </c>
      <c r="F137" s="5">
        <v>1</v>
      </c>
      <c r="G137" s="6">
        <v>14240601</v>
      </c>
      <c r="H137" s="65" t="s">
        <v>75</v>
      </c>
      <c r="I137" s="6" t="s">
        <v>19</v>
      </c>
      <c r="J137" s="68">
        <v>7.4893999999999998</v>
      </c>
      <c r="K137" s="63">
        <f>VLOOKUP(G137,'نرخ عوامل'!A:E,5,0)/1.2</f>
        <v>153401.16666666666</v>
      </c>
      <c r="L137" s="50">
        <v>1</v>
      </c>
      <c r="M137" s="6"/>
    </row>
    <row r="138" spans="1:13" ht="20.100000000000001" customHeight="1" x14ac:dyDescent="0.5">
      <c r="A138" s="2" t="str">
        <f>CONCATENATE(Analiz[[#This Row],[id2]],Analiz[[#This Row],[Feh]])</f>
        <v>2010405abn</v>
      </c>
      <c r="B138" s="3" t="s">
        <v>13</v>
      </c>
      <c r="C138" s="4" t="str">
        <f>CONCATENATE(Analiz[[#This Row],[radif]],Analiz[[#This Row],[item]])</f>
        <v>2010405</v>
      </c>
      <c r="D138" s="5">
        <v>2</v>
      </c>
      <c r="E138" s="52" t="s">
        <v>73</v>
      </c>
      <c r="F138" s="5">
        <v>1</v>
      </c>
      <c r="G138" s="6">
        <v>14010102</v>
      </c>
      <c r="H138" s="65" t="s">
        <v>18</v>
      </c>
      <c r="I138" s="6" t="s">
        <v>19</v>
      </c>
      <c r="J138" s="68">
        <v>7.4893999999999998</v>
      </c>
      <c r="K138" s="63">
        <f>VLOOKUP(G138,'نرخ عوامل'!A:E,5,0)/1.2</f>
        <v>131230</v>
      </c>
      <c r="L138" s="50">
        <v>1</v>
      </c>
      <c r="M138" s="6"/>
    </row>
    <row r="139" spans="1:13" ht="20.100000000000001" customHeight="1" x14ac:dyDescent="0.5">
      <c r="A139" s="2" t="str">
        <f>CONCATENATE(Analiz[[#This Row],[id2]],Analiz[[#This Row],[Feh]])</f>
        <v>1010405abn</v>
      </c>
      <c r="B139" s="3" t="s">
        <v>13</v>
      </c>
      <c r="C139" s="4" t="str">
        <f>CONCATENATE(Analiz[[#This Row],[radif]],Analiz[[#This Row],[item]])</f>
        <v>1010405</v>
      </c>
      <c r="D139" s="5">
        <v>1</v>
      </c>
      <c r="E139" s="52" t="s">
        <v>73</v>
      </c>
      <c r="F139" s="5">
        <v>1</v>
      </c>
      <c r="G139" s="6">
        <v>13041001</v>
      </c>
      <c r="H139" s="65" t="s">
        <v>74</v>
      </c>
      <c r="I139" s="6" t="s">
        <v>23</v>
      </c>
      <c r="J139" s="68">
        <v>3.7446999999999999</v>
      </c>
      <c r="K139" s="63">
        <f>VLOOKUP(G139,'نرخ عوامل'!A:E,5,0)/1.2</f>
        <v>145380.16666666669</v>
      </c>
      <c r="L139" s="50">
        <v>1</v>
      </c>
      <c r="M139" s="6"/>
    </row>
    <row r="140" spans="1:13" ht="20.100000000000001" customHeight="1" x14ac:dyDescent="0.5">
      <c r="A140" s="2" t="str">
        <f>CONCATENATE(Analiz[[#This Row],[id2]],Analiz[[#This Row],[Feh]])</f>
        <v>5010405abn</v>
      </c>
      <c r="B140" s="3" t="s">
        <v>13</v>
      </c>
      <c r="C140" s="4" t="str">
        <f>CONCATENATE(Analiz[[#This Row],[radif]],Analiz[[#This Row],[item]])</f>
        <v>5010405</v>
      </c>
      <c r="D140" s="5">
        <v>5</v>
      </c>
      <c r="E140" s="52" t="s">
        <v>73</v>
      </c>
      <c r="F140" s="5">
        <v>2</v>
      </c>
      <c r="G140" s="6">
        <v>28070101</v>
      </c>
      <c r="H140" s="65" t="s">
        <v>42</v>
      </c>
      <c r="I140" s="6" t="s">
        <v>43</v>
      </c>
      <c r="J140" s="68">
        <v>0.01</v>
      </c>
      <c r="K140" s="63">
        <f>VLOOKUP(G140,'نرخ عوامل'!A:E,5,0)/5</f>
        <v>122751.56000000001</v>
      </c>
      <c r="L140" s="50">
        <v>1</v>
      </c>
      <c r="M140" s="6"/>
    </row>
    <row r="141" spans="1:13" ht="20.100000000000001" customHeight="1" x14ac:dyDescent="0.5">
      <c r="A141" s="2" t="str">
        <f>CONCATENATE(Analiz[[#This Row],[id2]],Analiz[[#This Row],[Feh]])</f>
        <v>7010405abn</v>
      </c>
      <c r="B141" s="3" t="s">
        <v>13</v>
      </c>
      <c r="C141" s="4" t="str">
        <f>CONCATENATE(Analiz[[#This Row],[radif]],Analiz[[#This Row],[item]])</f>
        <v>7010405</v>
      </c>
      <c r="D141" s="5">
        <v>7</v>
      </c>
      <c r="E141" s="52" t="s">
        <v>73</v>
      </c>
      <c r="F141" s="5">
        <v>2</v>
      </c>
      <c r="G141" s="6">
        <v>28110101</v>
      </c>
      <c r="H141" s="65" t="s">
        <v>78</v>
      </c>
      <c r="I141" s="6" t="s">
        <v>25</v>
      </c>
      <c r="J141" s="68">
        <v>3.7446999999999999</v>
      </c>
      <c r="K141" s="63">
        <f>VLOOKUP(G141,'نرخ عوامل'!A:E,5,0)/5</f>
        <v>8224.4600000000009</v>
      </c>
      <c r="L141" s="50">
        <v>1</v>
      </c>
      <c r="M141" s="6"/>
    </row>
    <row r="142" spans="1:13" ht="20.100000000000001" customHeight="1" x14ac:dyDescent="0.5">
      <c r="A142" s="2" t="str">
        <f>CONCATENATE(Analiz[[#This Row],[id2]],Analiz[[#This Row],[Feh]])</f>
        <v>6010405abn</v>
      </c>
      <c r="B142" s="3" t="s">
        <v>13</v>
      </c>
      <c r="C142" s="4" t="str">
        <f>CONCATENATE(Analiz[[#This Row],[radif]],Analiz[[#This Row],[item]])</f>
        <v>6010405</v>
      </c>
      <c r="D142" s="5">
        <v>6</v>
      </c>
      <c r="E142" s="52" t="s">
        <v>73</v>
      </c>
      <c r="F142" s="5">
        <v>2</v>
      </c>
      <c r="G142" s="6">
        <v>28070701</v>
      </c>
      <c r="H142" s="65" t="s">
        <v>77</v>
      </c>
      <c r="I142" s="6" t="s">
        <v>43</v>
      </c>
      <c r="J142" s="68">
        <v>0.01</v>
      </c>
      <c r="K142" s="63">
        <f>VLOOKUP(G142,'نرخ عوامل'!A:E,5,0)/5</f>
        <v>141350.28</v>
      </c>
      <c r="L142" s="50">
        <v>1</v>
      </c>
      <c r="M142" s="6"/>
    </row>
    <row r="143" spans="1:13" ht="20.100000000000001" customHeight="1" x14ac:dyDescent="0.5">
      <c r="A143" s="2" t="str">
        <f>CONCATENATE(Analiz[[#This Row],[id2]],Analiz[[#This Row],[Feh]])</f>
        <v>4010405abn</v>
      </c>
      <c r="B143" s="3" t="s">
        <v>13</v>
      </c>
      <c r="C143" s="4" t="str">
        <f>CONCATENATE(Analiz[[#This Row],[radif]],Analiz[[#This Row],[item]])</f>
        <v>4010405</v>
      </c>
      <c r="D143" s="5">
        <v>4</v>
      </c>
      <c r="E143" s="52" t="s">
        <v>73</v>
      </c>
      <c r="F143" s="5">
        <v>2</v>
      </c>
      <c r="G143" s="6">
        <v>25040102</v>
      </c>
      <c r="H143" s="65" t="s">
        <v>76</v>
      </c>
      <c r="I143" s="6" t="s">
        <v>16</v>
      </c>
      <c r="J143" s="68">
        <v>3.7446999999999999</v>
      </c>
      <c r="K143" s="63">
        <f>VLOOKUP(G143,'نرخ عوامل'!A:E,5,0)/5</f>
        <v>73764.540000000008</v>
      </c>
      <c r="L143" s="50">
        <v>1</v>
      </c>
      <c r="M143" s="6"/>
    </row>
    <row r="144" spans="1:13" ht="20.100000000000001" customHeight="1" x14ac:dyDescent="0.5">
      <c r="A144" s="2" t="str">
        <f>CONCATENATE(Analiz[[#This Row],[id2]],Analiz[[#This Row],[Feh]])</f>
        <v>3010406abn</v>
      </c>
      <c r="B144" s="3" t="s">
        <v>13</v>
      </c>
      <c r="C144" s="4" t="str">
        <f>CONCATENATE(Analiz[[#This Row],[radif]],Analiz[[#This Row],[item]])</f>
        <v>3010406</v>
      </c>
      <c r="D144" s="5">
        <v>3</v>
      </c>
      <c r="E144" s="52" t="s">
        <v>79</v>
      </c>
      <c r="F144" s="5">
        <v>1</v>
      </c>
      <c r="G144" s="6">
        <v>14240601</v>
      </c>
      <c r="H144" s="65" t="s">
        <v>75</v>
      </c>
      <c r="I144" s="6" t="s">
        <v>19</v>
      </c>
      <c r="J144" s="68">
        <v>8.16</v>
      </c>
      <c r="K144" s="63">
        <f>VLOOKUP(G144,'نرخ عوامل'!A:E,5,0)/1.2</f>
        <v>153401.16666666666</v>
      </c>
      <c r="L144" s="50">
        <v>1.1000000000000001</v>
      </c>
      <c r="M144" s="6"/>
    </row>
    <row r="145" spans="1:13" ht="20.100000000000001" customHeight="1" x14ac:dyDescent="0.5">
      <c r="A145" s="2" t="str">
        <f>CONCATENATE(Analiz[[#This Row],[id2]],Analiz[[#This Row],[Feh]])</f>
        <v>2010406abn</v>
      </c>
      <c r="B145" s="3" t="s">
        <v>13</v>
      </c>
      <c r="C145" s="4" t="str">
        <f>CONCATENATE(Analiz[[#This Row],[radif]],Analiz[[#This Row],[item]])</f>
        <v>2010406</v>
      </c>
      <c r="D145" s="5">
        <v>2</v>
      </c>
      <c r="E145" s="52" t="s">
        <v>79</v>
      </c>
      <c r="F145" s="5">
        <v>1</v>
      </c>
      <c r="G145" s="6">
        <v>14010102</v>
      </c>
      <c r="H145" s="65" t="s">
        <v>18</v>
      </c>
      <c r="I145" s="6" t="s">
        <v>19</v>
      </c>
      <c r="J145" s="68">
        <v>8.16</v>
      </c>
      <c r="K145" s="63">
        <f>VLOOKUP(G145,'نرخ عوامل'!A:E,5,0)/1.2</f>
        <v>131230</v>
      </c>
      <c r="L145" s="50">
        <v>1.1000000000000001</v>
      </c>
      <c r="M145" s="6"/>
    </row>
    <row r="146" spans="1:13" ht="20.100000000000001" customHeight="1" x14ac:dyDescent="0.5">
      <c r="A146" s="2" t="str">
        <f>CONCATENATE(Analiz[[#This Row],[id2]],Analiz[[#This Row],[Feh]])</f>
        <v>1010406abn</v>
      </c>
      <c r="B146" s="3" t="s">
        <v>13</v>
      </c>
      <c r="C146" s="4" t="str">
        <f>CONCATENATE(Analiz[[#This Row],[radif]],Analiz[[#This Row],[item]])</f>
        <v>1010406</v>
      </c>
      <c r="D146" s="5">
        <v>1</v>
      </c>
      <c r="E146" s="52" t="s">
        <v>79</v>
      </c>
      <c r="F146" s="5">
        <v>1</v>
      </c>
      <c r="G146" s="6">
        <v>13041001</v>
      </c>
      <c r="H146" s="65" t="s">
        <v>74</v>
      </c>
      <c r="I146" s="6" t="s">
        <v>23</v>
      </c>
      <c r="J146" s="68">
        <v>4.08</v>
      </c>
      <c r="K146" s="63">
        <f>VLOOKUP(G146,'نرخ عوامل'!A:E,5,0)/1.2</f>
        <v>145380.16666666669</v>
      </c>
      <c r="L146" s="50">
        <v>1.1000000000000001</v>
      </c>
      <c r="M146" s="6"/>
    </row>
    <row r="147" spans="1:13" ht="20.100000000000001" customHeight="1" x14ac:dyDescent="0.5">
      <c r="A147" s="2" t="str">
        <f>CONCATENATE(Analiz[[#This Row],[id2]],Analiz[[#This Row],[Feh]])</f>
        <v>5010406abn</v>
      </c>
      <c r="B147" s="3" t="s">
        <v>13</v>
      </c>
      <c r="C147" s="4" t="str">
        <f>CONCATENATE(Analiz[[#This Row],[radif]],Analiz[[#This Row],[item]])</f>
        <v>5010406</v>
      </c>
      <c r="D147" s="5">
        <v>5</v>
      </c>
      <c r="E147" s="52" t="s">
        <v>79</v>
      </c>
      <c r="F147" s="5">
        <v>2</v>
      </c>
      <c r="G147" s="6">
        <v>28070101</v>
      </c>
      <c r="H147" s="65" t="s">
        <v>42</v>
      </c>
      <c r="I147" s="6" t="s">
        <v>43</v>
      </c>
      <c r="J147" s="68">
        <v>0.01</v>
      </c>
      <c r="K147" s="63">
        <f>VLOOKUP(G147,'نرخ عوامل'!A:E,5,0)/5</f>
        <v>122751.56000000001</v>
      </c>
      <c r="L147" s="50">
        <v>1.1000000000000001</v>
      </c>
      <c r="M147" s="6"/>
    </row>
    <row r="148" spans="1:13" ht="20.100000000000001" customHeight="1" x14ac:dyDescent="0.5">
      <c r="A148" s="2" t="str">
        <f>CONCATENATE(Analiz[[#This Row],[id2]],Analiz[[#This Row],[Feh]])</f>
        <v>7010406abn</v>
      </c>
      <c r="B148" s="3" t="s">
        <v>13</v>
      </c>
      <c r="C148" s="4" t="str">
        <f>CONCATENATE(Analiz[[#This Row],[radif]],Analiz[[#This Row],[item]])</f>
        <v>7010406</v>
      </c>
      <c r="D148" s="5">
        <v>7</v>
      </c>
      <c r="E148" s="52" t="s">
        <v>79</v>
      </c>
      <c r="F148" s="5">
        <v>2</v>
      </c>
      <c r="G148" s="6">
        <v>28110101</v>
      </c>
      <c r="H148" s="65" t="s">
        <v>78</v>
      </c>
      <c r="I148" s="6" t="s">
        <v>25</v>
      </c>
      <c r="J148" s="68">
        <v>4.08</v>
      </c>
      <c r="K148" s="63">
        <f>VLOOKUP(G148,'نرخ عوامل'!A:E,5,0)/5</f>
        <v>8224.4600000000009</v>
      </c>
      <c r="L148" s="50">
        <v>1.1000000000000001</v>
      </c>
      <c r="M148" s="6"/>
    </row>
    <row r="149" spans="1:13" ht="20.100000000000001" customHeight="1" x14ac:dyDescent="0.5">
      <c r="A149" s="2" t="str">
        <f>CONCATENATE(Analiz[[#This Row],[id2]],Analiz[[#This Row],[Feh]])</f>
        <v>6010406abn</v>
      </c>
      <c r="B149" s="3" t="s">
        <v>13</v>
      </c>
      <c r="C149" s="4" t="str">
        <f>CONCATENATE(Analiz[[#This Row],[radif]],Analiz[[#This Row],[item]])</f>
        <v>6010406</v>
      </c>
      <c r="D149" s="5">
        <v>6</v>
      </c>
      <c r="E149" s="52" t="s">
        <v>79</v>
      </c>
      <c r="F149" s="5">
        <v>2</v>
      </c>
      <c r="G149" s="6">
        <v>28070701</v>
      </c>
      <c r="H149" s="65" t="s">
        <v>77</v>
      </c>
      <c r="I149" s="6" t="s">
        <v>43</v>
      </c>
      <c r="J149" s="68">
        <v>0.01</v>
      </c>
      <c r="K149" s="63">
        <f>VLOOKUP(G149,'نرخ عوامل'!A:E,5,0)/5</f>
        <v>141350.28</v>
      </c>
      <c r="L149" s="50">
        <v>1.1000000000000001</v>
      </c>
      <c r="M149" s="6"/>
    </row>
    <row r="150" spans="1:13" ht="20.100000000000001" customHeight="1" x14ac:dyDescent="0.5">
      <c r="A150" s="2" t="str">
        <f>CONCATENATE(Analiz[[#This Row],[id2]],Analiz[[#This Row],[Feh]])</f>
        <v>4010406abn</v>
      </c>
      <c r="B150" s="3" t="s">
        <v>13</v>
      </c>
      <c r="C150" s="4" t="str">
        <f>CONCATENATE(Analiz[[#This Row],[radif]],Analiz[[#This Row],[item]])</f>
        <v>4010406</v>
      </c>
      <c r="D150" s="5">
        <v>4</v>
      </c>
      <c r="E150" s="52" t="s">
        <v>79</v>
      </c>
      <c r="F150" s="5">
        <v>2</v>
      </c>
      <c r="G150" s="6">
        <v>25040102</v>
      </c>
      <c r="H150" s="65" t="s">
        <v>76</v>
      </c>
      <c r="I150" s="6" t="s">
        <v>16</v>
      </c>
      <c r="J150" s="68">
        <v>4.08</v>
      </c>
      <c r="K150" s="63">
        <f>VLOOKUP(G150,'نرخ عوامل'!A:E,5,0)/5</f>
        <v>73764.540000000008</v>
      </c>
      <c r="L150" s="50">
        <v>1.1000000000000001</v>
      </c>
      <c r="M150" s="6"/>
    </row>
    <row r="151" spans="1:13" ht="20.100000000000001" customHeight="1" x14ac:dyDescent="0.5">
      <c r="A151" s="2" t="str">
        <f>CONCATENATE(Analiz[[#This Row],[id2]],Analiz[[#This Row],[Feh]])</f>
        <v>1010407abn</v>
      </c>
      <c r="B151" s="3" t="s">
        <v>13</v>
      </c>
      <c r="C151" s="4" t="str">
        <f>CONCATENATE(Analiz[[#This Row],[radif]],Analiz[[#This Row],[item]])</f>
        <v>1010407</v>
      </c>
      <c r="D151" s="5">
        <v>1</v>
      </c>
      <c r="E151" s="52" t="s">
        <v>80</v>
      </c>
      <c r="F151" s="5">
        <v>1</v>
      </c>
      <c r="G151" s="6">
        <v>14010102</v>
      </c>
      <c r="H151" s="65" t="s">
        <v>18</v>
      </c>
      <c r="I151" s="6" t="s">
        <v>19</v>
      </c>
      <c r="J151" s="68">
        <v>5.52</v>
      </c>
      <c r="K151" s="63">
        <f>VLOOKUP(G151,'نرخ عوامل'!A:E,5,0)/1.2</f>
        <v>131230</v>
      </c>
      <c r="L151" s="50">
        <v>1</v>
      </c>
      <c r="M151" s="6"/>
    </row>
    <row r="152" spans="1:13" ht="20.100000000000001" customHeight="1" x14ac:dyDescent="0.5">
      <c r="A152" s="2" t="str">
        <f>CONCATENATE(Analiz[[#This Row],[id2]],Analiz[[#This Row],[Feh]])</f>
        <v>1010408abn</v>
      </c>
      <c r="B152" s="3" t="s">
        <v>13</v>
      </c>
      <c r="C152" s="4" t="str">
        <f>CONCATENATE(Analiz[[#This Row],[radif]],Analiz[[#This Row],[item]])</f>
        <v>1010408</v>
      </c>
      <c r="D152" s="5">
        <v>1</v>
      </c>
      <c r="E152" s="52" t="s">
        <v>81</v>
      </c>
      <c r="F152" s="5">
        <v>1</v>
      </c>
      <c r="G152" s="6">
        <v>14010102</v>
      </c>
      <c r="H152" s="65" t="s">
        <v>18</v>
      </c>
      <c r="I152" s="6" t="s">
        <v>19</v>
      </c>
      <c r="J152" s="68">
        <v>3.6</v>
      </c>
      <c r="K152" s="63">
        <f>VLOOKUP(G152,'نرخ عوامل'!A:E,5,0)/1.2</f>
        <v>131230</v>
      </c>
      <c r="L152" s="50">
        <v>1</v>
      </c>
      <c r="M152" s="6"/>
    </row>
    <row r="153" spans="1:13" ht="20.100000000000001" customHeight="1" x14ac:dyDescent="0.5">
      <c r="A153" s="2" t="str">
        <f>CONCATENATE(Analiz[[#This Row],[id2]],Analiz[[#This Row],[Feh]])</f>
        <v>1010501abn</v>
      </c>
      <c r="B153" s="3" t="s">
        <v>13</v>
      </c>
      <c r="C153" s="4" t="str">
        <f>CONCATENATE(Analiz[[#This Row],[radif]],Analiz[[#This Row],[item]])</f>
        <v>1010501</v>
      </c>
      <c r="D153" s="5">
        <v>1</v>
      </c>
      <c r="E153" s="52" t="s">
        <v>82</v>
      </c>
      <c r="F153" s="5">
        <v>1</v>
      </c>
      <c r="G153" s="6">
        <v>14010102</v>
      </c>
      <c r="H153" s="65" t="s">
        <v>18</v>
      </c>
      <c r="I153" s="6" t="s">
        <v>19</v>
      </c>
      <c r="J153" s="68">
        <v>1.68</v>
      </c>
      <c r="K153" s="63">
        <f>VLOOKUP(G153,'نرخ عوامل'!A:E,5,0)/1.2</f>
        <v>131230</v>
      </c>
      <c r="L153" s="50">
        <v>1</v>
      </c>
      <c r="M153" s="6"/>
    </row>
    <row r="154" spans="1:13" ht="20.100000000000001" customHeight="1" x14ac:dyDescent="0.5">
      <c r="A154" s="2" t="str">
        <f>CONCATENATE(Analiz[[#This Row],[id2]],Analiz[[#This Row],[Feh]])</f>
        <v>1010502abn</v>
      </c>
      <c r="B154" s="3" t="s">
        <v>13</v>
      </c>
      <c r="C154" s="4" t="str">
        <f>CONCATENATE(Analiz[[#This Row],[radif]],Analiz[[#This Row],[item]])</f>
        <v>1010502</v>
      </c>
      <c r="D154" s="5">
        <v>1</v>
      </c>
      <c r="E154" s="52" t="s">
        <v>83</v>
      </c>
      <c r="F154" s="5">
        <v>1</v>
      </c>
      <c r="G154" s="6">
        <v>14010102</v>
      </c>
      <c r="H154" s="65" t="s">
        <v>18</v>
      </c>
      <c r="I154" s="6" t="s">
        <v>19</v>
      </c>
      <c r="J154" s="68">
        <v>0.52</v>
      </c>
      <c r="K154" s="63">
        <f>VLOOKUP(G154,'نرخ عوامل'!A:E,5,0)/1.2</f>
        <v>131230</v>
      </c>
      <c r="L154" s="50">
        <v>1</v>
      </c>
      <c r="M154" s="6"/>
    </row>
    <row r="155" spans="1:13" ht="20.100000000000001" customHeight="1" x14ac:dyDescent="0.5">
      <c r="A155" s="2" t="str">
        <f>CONCATENATE(Analiz[[#This Row],[id2]],Analiz[[#This Row],[Feh]])</f>
        <v>1010503abn</v>
      </c>
      <c r="B155" s="3" t="s">
        <v>13</v>
      </c>
      <c r="C155" s="4" t="str">
        <f>CONCATENATE(Analiz[[#This Row],[radif]],Analiz[[#This Row],[item]])</f>
        <v>1010503</v>
      </c>
      <c r="D155" s="5">
        <v>1</v>
      </c>
      <c r="E155" s="52" t="s">
        <v>84</v>
      </c>
      <c r="F155" s="5">
        <v>1</v>
      </c>
      <c r="G155" s="6">
        <v>14010102</v>
      </c>
      <c r="H155" s="65" t="s">
        <v>18</v>
      </c>
      <c r="I155" s="6" t="s">
        <v>19</v>
      </c>
      <c r="J155" s="68">
        <v>0.99199999999999999</v>
      </c>
      <c r="K155" s="63">
        <f>VLOOKUP(G155,'نرخ عوامل'!A:E,5,0)/1.2</f>
        <v>131230</v>
      </c>
      <c r="L155" s="50">
        <v>1</v>
      </c>
      <c r="M155" s="6"/>
    </row>
    <row r="156" spans="1:13" ht="20.100000000000001" customHeight="1" x14ac:dyDescent="0.5">
      <c r="A156" s="2" t="str">
        <f>CONCATENATE(Analiz[[#This Row],[id2]],Analiz[[#This Row],[Feh]])</f>
        <v>1010504abn</v>
      </c>
      <c r="B156" s="3" t="s">
        <v>13</v>
      </c>
      <c r="C156" s="4" t="str">
        <f>CONCATENATE(Analiz[[#This Row],[radif]],Analiz[[#This Row],[item]])</f>
        <v>1010504</v>
      </c>
      <c r="D156" s="5">
        <v>1</v>
      </c>
      <c r="E156" s="52" t="s">
        <v>85</v>
      </c>
      <c r="F156" s="5">
        <v>1</v>
      </c>
      <c r="G156" s="6">
        <v>14010102</v>
      </c>
      <c r="H156" s="65" t="s">
        <v>18</v>
      </c>
      <c r="I156" s="6" t="s">
        <v>19</v>
      </c>
      <c r="J156" s="68">
        <v>0.85599999999999998</v>
      </c>
      <c r="K156" s="63">
        <f>VLOOKUP(G156,'نرخ عوامل'!A:E,5,0)/1.2</f>
        <v>131230</v>
      </c>
      <c r="L156" s="50">
        <v>1</v>
      </c>
      <c r="M156" s="6"/>
    </row>
    <row r="157" spans="1:13" ht="20.100000000000001" customHeight="1" x14ac:dyDescent="0.5">
      <c r="A157" s="2" t="str">
        <f>CONCATENATE(Analiz[[#This Row],[id2]],Analiz[[#This Row],[Feh]])</f>
        <v>1010505abn</v>
      </c>
      <c r="B157" s="3" t="s">
        <v>13</v>
      </c>
      <c r="C157" s="4" t="str">
        <f>CONCATENATE(Analiz[[#This Row],[radif]],Analiz[[#This Row],[item]])</f>
        <v>1010505</v>
      </c>
      <c r="D157" s="5">
        <v>1</v>
      </c>
      <c r="E157" s="52" t="s">
        <v>86</v>
      </c>
      <c r="F157" s="5">
        <v>1</v>
      </c>
      <c r="G157" s="6">
        <v>14010102</v>
      </c>
      <c r="H157" s="65" t="s">
        <v>18</v>
      </c>
      <c r="I157" s="6" t="s">
        <v>19</v>
      </c>
      <c r="J157" s="68">
        <v>0.89600000000000002</v>
      </c>
      <c r="K157" s="63">
        <f>VLOOKUP(G157,'نرخ عوامل'!A:E,5,0)/1.2</f>
        <v>131230</v>
      </c>
      <c r="L157" s="50">
        <v>1</v>
      </c>
      <c r="M157" s="6"/>
    </row>
    <row r="158" spans="1:13" ht="20.100000000000001" customHeight="1" x14ac:dyDescent="0.5">
      <c r="A158" s="2" t="str">
        <f>CONCATENATE(Analiz[[#This Row],[id2]],Analiz[[#This Row],[Feh]])</f>
        <v>1010506abn</v>
      </c>
      <c r="B158" s="3" t="s">
        <v>13</v>
      </c>
      <c r="C158" s="4" t="str">
        <f>CONCATENATE(Analiz[[#This Row],[radif]],Analiz[[#This Row],[item]])</f>
        <v>1010506</v>
      </c>
      <c r="D158" s="5">
        <v>1</v>
      </c>
      <c r="E158" s="52" t="s">
        <v>87</v>
      </c>
      <c r="F158" s="5">
        <v>1</v>
      </c>
      <c r="G158" s="6">
        <v>14010102</v>
      </c>
      <c r="H158" s="65" t="s">
        <v>18</v>
      </c>
      <c r="I158" s="6" t="s">
        <v>19</v>
      </c>
      <c r="J158" s="68">
        <v>0.32</v>
      </c>
      <c r="K158" s="63">
        <f>VLOOKUP(G158,'نرخ عوامل'!A:E,5,0)/1.2</f>
        <v>131230</v>
      </c>
      <c r="L158" s="50">
        <v>1</v>
      </c>
      <c r="M158" s="6"/>
    </row>
    <row r="159" spans="1:13" ht="20.100000000000001" customHeight="1" x14ac:dyDescent="0.5">
      <c r="A159" s="2" t="str">
        <f>CONCATENATE(Analiz[[#This Row],[id2]],Analiz[[#This Row],[Feh]])</f>
        <v>1010507abn</v>
      </c>
      <c r="B159" s="3" t="s">
        <v>13</v>
      </c>
      <c r="C159" s="4" t="str">
        <f>CONCATENATE(Analiz[[#This Row],[radif]],Analiz[[#This Row],[item]])</f>
        <v>1010507</v>
      </c>
      <c r="D159" s="5">
        <v>1</v>
      </c>
      <c r="E159" s="52" t="s">
        <v>88</v>
      </c>
      <c r="F159" s="5">
        <v>1</v>
      </c>
      <c r="G159" s="6">
        <v>14010102</v>
      </c>
      <c r="H159" s="65" t="s">
        <v>18</v>
      </c>
      <c r="I159" s="6" t="s">
        <v>19</v>
      </c>
      <c r="J159" s="68">
        <v>0.35199999999999998</v>
      </c>
      <c r="K159" s="63">
        <f>VLOOKUP(G159,'نرخ عوامل'!A:E,5,0)/1.2</f>
        <v>131230</v>
      </c>
      <c r="L159" s="50">
        <v>1</v>
      </c>
      <c r="M159" s="6"/>
    </row>
    <row r="160" spans="1:13" ht="20.100000000000001" customHeight="1" x14ac:dyDescent="0.5">
      <c r="A160" s="2" t="str">
        <f>CONCATENATE(Analiz[[#This Row],[id2]],Analiz[[#This Row],[Feh]])</f>
        <v>1010508abn</v>
      </c>
      <c r="B160" s="3" t="s">
        <v>13</v>
      </c>
      <c r="C160" s="4" t="str">
        <f>CONCATENATE(Analiz[[#This Row],[radif]],Analiz[[#This Row],[item]])</f>
        <v>1010508</v>
      </c>
      <c r="D160" s="5">
        <v>1</v>
      </c>
      <c r="E160" s="52" t="s">
        <v>89</v>
      </c>
      <c r="F160" s="5">
        <v>1</v>
      </c>
      <c r="G160" s="6">
        <v>14010102</v>
      </c>
      <c r="H160" s="65" t="s">
        <v>18</v>
      </c>
      <c r="I160" s="6" t="s">
        <v>19</v>
      </c>
      <c r="J160" s="68">
        <v>0.72</v>
      </c>
      <c r="K160" s="63">
        <f>VLOOKUP(G160,'نرخ عوامل'!A:E,5,0)/1.2</f>
        <v>131230</v>
      </c>
      <c r="L160" s="50">
        <v>1</v>
      </c>
      <c r="M160" s="6"/>
    </row>
    <row r="161" spans="1:13" ht="20.100000000000001" customHeight="1" x14ac:dyDescent="0.5">
      <c r="A161" s="2" t="str">
        <f>CONCATENATE(Analiz[[#This Row],[id2]],Analiz[[#This Row],[Feh]])</f>
        <v>1010509abn</v>
      </c>
      <c r="B161" s="3" t="s">
        <v>13</v>
      </c>
      <c r="C161" s="4" t="str">
        <f>CONCATENATE(Analiz[[#This Row],[radif]],Analiz[[#This Row],[item]])</f>
        <v>1010509</v>
      </c>
      <c r="D161" s="5">
        <v>1</v>
      </c>
      <c r="E161" s="52" t="s">
        <v>90</v>
      </c>
      <c r="F161" s="5">
        <v>1</v>
      </c>
      <c r="G161" s="6">
        <v>14010102</v>
      </c>
      <c r="H161" s="65" t="s">
        <v>18</v>
      </c>
      <c r="I161" s="6" t="s">
        <v>19</v>
      </c>
      <c r="J161" s="68">
        <v>2</v>
      </c>
      <c r="K161" s="63">
        <f>VLOOKUP(G161,'نرخ عوامل'!A:E,5,0)/1.2</f>
        <v>131230</v>
      </c>
      <c r="L161" s="50">
        <v>1</v>
      </c>
      <c r="M161" s="6"/>
    </row>
    <row r="162" spans="1:13" ht="20.100000000000001" customHeight="1" x14ac:dyDescent="0.5">
      <c r="A162" s="2" t="str">
        <f>CONCATENATE(Analiz[[#This Row],[id2]],Analiz[[#This Row],[Feh]])</f>
        <v>1010510abn</v>
      </c>
      <c r="B162" s="3" t="s">
        <v>13</v>
      </c>
      <c r="C162" s="4" t="str">
        <f>CONCATENATE(Analiz[[#This Row],[radif]],Analiz[[#This Row],[item]])</f>
        <v>1010510</v>
      </c>
      <c r="D162" s="5">
        <v>1</v>
      </c>
      <c r="E162" s="52" t="s">
        <v>91</v>
      </c>
      <c r="F162" s="5">
        <v>1</v>
      </c>
      <c r="G162" s="6">
        <v>14010102</v>
      </c>
      <c r="H162" s="65" t="s">
        <v>18</v>
      </c>
      <c r="I162" s="6" t="s">
        <v>19</v>
      </c>
      <c r="J162" s="68">
        <v>0.45600000000000002</v>
      </c>
      <c r="K162" s="63">
        <f>VLOOKUP(G162,'نرخ عوامل'!A:E,5,0)/1.2</f>
        <v>131230</v>
      </c>
      <c r="L162" s="50">
        <v>1</v>
      </c>
      <c r="M162" s="6"/>
    </row>
    <row r="163" spans="1:13" ht="20.100000000000001" customHeight="1" x14ac:dyDescent="0.5">
      <c r="A163" s="2" t="str">
        <f>CONCATENATE(Analiz[[#This Row],[id2]],Analiz[[#This Row],[Feh]])</f>
        <v>1010511abn</v>
      </c>
      <c r="B163" s="3" t="s">
        <v>13</v>
      </c>
      <c r="C163" s="4" t="str">
        <f>CONCATENATE(Analiz[[#This Row],[radif]],Analiz[[#This Row],[item]])</f>
        <v>1010511</v>
      </c>
      <c r="D163" s="5">
        <v>1</v>
      </c>
      <c r="E163" s="52" t="s">
        <v>92</v>
      </c>
      <c r="F163" s="5">
        <v>1</v>
      </c>
      <c r="G163" s="6">
        <v>14010102</v>
      </c>
      <c r="H163" s="65" t="s">
        <v>18</v>
      </c>
      <c r="I163" s="6" t="s">
        <v>19</v>
      </c>
      <c r="J163" s="68">
        <v>0.67200000000000004</v>
      </c>
      <c r="K163" s="63">
        <f>VLOOKUP(G163,'نرخ عوامل'!A:E,5,0)/1.2</f>
        <v>131230</v>
      </c>
      <c r="L163" s="50">
        <v>1</v>
      </c>
      <c r="M163" s="6"/>
    </row>
    <row r="164" spans="1:13" ht="20.100000000000001" customHeight="1" x14ac:dyDescent="0.5">
      <c r="A164" s="2" t="str">
        <f>CONCATENATE(Analiz[[#This Row],[id2]],Analiz[[#This Row],[Feh]])</f>
        <v>1010512abn</v>
      </c>
      <c r="B164" s="3" t="s">
        <v>13</v>
      </c>
      <c r="C164" s="4" t="str">
        <f>CONCATENATE(Analiz[[#This Row],[radif]],Analiz[[#This Row],[item]])</f>
        <v>1010512</v>
      </c>
      <c r="D164" s="5">
        <v>1</v>
      </c>
      <c r="E164" s="52" t="s">
        <v>93</v>
      </c>
      <c r="F164" s="5">
        <v>1</v>
      </c>
      <c r="G164" s="6">
        <v>14010101</v>
      </c>
      <c r="H164" s="65" t="s">
        <v>37</v>
      </c>
      <c r="I164" s="6" t="s">
        <v>21</v>
      </c>
      <c r="J164" s="68">
        <v>0.88</v>
      </c>
      <c r="K164" s="63">
        <f>VLOOKUP(G164,'نرخ عوامل'!A:E,5,0)/1.2</f>
        <v>137049.91666666666</v>
      </c>
      <c r="L164" s="50">
        <v>1</v>
      </c>
      <c r="M164" s="6"/>
    </row>
    <row r="165" spans="1:13" ht="20.100000000000001" customHeight="1" x14ac:dyDescent="0.5">
      <c r="A165" s="2" t="str">
        <f>CONCATENATE(Analiz[[#This Row],[id2]],Analiz[[#This Row],[Feh]])</f>
        <v>2010512abn</v>
      </c>
      <c r="B165" s="3" t="s">
        <v>13</v>
      </c>
      <c r="C165" s="4" t="str">
        <f>CONCATENATE(Analiz[[#This Row],[radif]],Analiz[[#This Row],[item]])</f>
        <v>2010512</v>
      </c>
      <c r="D165" s="5">
        <v>2</v>
      </c>
      <c r="E165" s="52" t="s">
        <v>93</v>
      </c>
      <c r="F165" s="5">
        <v>1</v>
      </c>
      <c r="G165" s="6">
        <v>14010102</v>
      </c>
      <c r="H165" s="65" t="s">
        <v>18</v>
      </c>
      <c r="I165" s="6" t="s">
        <v>19</v>
      </c>
      <c r="J165" s="68">
        <v>3.96</v>
      </c>
      <c r="K165" s="63">
        <f>VLOOKUP(G165,'نرخ عوامل'!A:E,5,0)/1.2</f>
        <v>131230</v>
      </c>
      <c r="L165" s="50">
        <v>1</v>
      </c>
      <c r="M165" s="6"/>
    </row>
    <row r="166" spans="1:13" ht="20.100000000000001" customHeight="1" x14ac:dyDescent="0.5">
      <c r="A166" s="2" t="str">
        <f>CONCATENATE(Analiz[[#This Row],[id2]],Analiz[[#This Row],[Feh]])</f>
        <v>1010513abn</v>
      </c>
      <c r="B166" s="3" t="s">
        <v>13</v>
      </c>
      <c r="C166" s="4" t="str">
        <f>CONCATENATE(Analiz[[#This Row],[radif]],Analiz[[#This Row],[item]])</f>
        <v>1010513</v>
      </c>
      <c r="D166" s="5">
        <v>1</v>
      </c>
      <c r="E166" s="52" t="s">
        <v>94</v>
      </c>
      <c r="F166" s="5">
        <v>1</v>
      </c>
      <c r="G166" s="6">
        <v>14010101</v>
      </c>
      <c r="H166" s="65" t="s">
        <v>37</v>
      </c>
      <c r="I166" s="6" t="s">
        <v>21</v>
      </c>
      <c r="J166" s="68">
        <v>6.4000000000000001E-2</v>
      </c>
      <c r="K166" s="63">
        <f>VLOOKUP(G166,'نرخ عوامل'!A:E,5,0)/1.2</f>
        <v>137049.91666666666</v>
      </c>
      <c r="L166" s="50">
        <v>1</v>
      </c>
      <c r="M166" s="6"/>
    </row>
    <row r="167" spans="1:13" ht="20.100000000000001" customHeight="1" x14ac:dyDescent="0.5">
      <c r="A167" s="2" t="str">
        <f>CONCATENATE(Analiz[[#This Row],[id2]],Analiz[[#This Row],[Feh]])</f>
        <v>2010513abn</v>
      </c>
      <c r="B167" s="3" t="s">
        <v>13</v>
      </c>
      <c r="C167" s="4" t="str">
        <f>CONCATENATE(Analiz[[#This Row],[radif]],Analiz[[#This Row],[item]])</f>
        <v>2010513</v>
      </c>
      <c r="D167" s="5">
        <v>2</v>
      </c>
      <c r="E167" s="52" t="s">
        <v>94</v>
      </c>
      <c r="F167" s="5">
        <v>1</v>
      </c>
      <c r="G167" s="6">
        <v>14010102</v>
      </c>
      <c r="H167" s="65" t="s">
        <v>18</v>
      </c>
      <c r="I167" s="6" t="s">
        <v>19</v>
      </c>
      <c r="J167" s="68">
        <v>0.25600000000000001</v>
      </c>
      <c r="K167" s="63">
        <f>VLOOKUP(G167,'نرخ عوامل'!A:E,5,0)/1.2</f>
        <v>131230</v>
      </c>
      <c r="L167" s="50">
        <v>1</v>
      </c>
      <c r="M167" s="6"/>
    </row>
    <row r="168" spans="1:13" ht="20.100000000000001" customHeight="1" x14ac:dyDescent="0.5">
      <c r="A168" s="2" t="str">
        <f>CONCATENATE(Analiz[[#This Row],[id2]],Analiz[[#This Row],[Feh]])</f>
        <v>2010514abn</v>
      </c>
      <c r="B168" s="3" t="s">
        <v>13</v>
      </c>
      <c r="C168" s="4" t="str">
        <f>CONCATENATE(Analiz[[#This Row],[radif]],Analiz[[#This Row],[item]])</f>
        <v>2010514</v>
      </c>
      <c r="D168" s="5">
        <v>2</v>
      </c>
      <c r="E168" s="52" t="s">
        <v>95</v>
      </c>
      <c r="F168" s="5">
        <v>1</v>
      </c>
      <c r="G168" s="6">
        <v>14130103</v>
      </c>
      <c r="H168" s="65" t="s">
        <v>96</v>
      </c>
      <c r="I168" s="6" t="s">
        <v>19</v>
      </c>
      <c r="J168" s="68">
        <v>9.6000000000000002E-2</v>
      </c>
      <c r="K168" s="63">
        <f>VLOOKUP(G168,'نرخ عوامل'!A:E,5,0)/1.2</f>
        <v>122041.33333333334</v>
      </c>
      <c r="L168" s="50">
        <v>1</v>
      </c>
      <c r="M168" s="6"/>
    </row>
    <row r="169" spans="1:13" ht="20.100000000000001" customHeight="1" x14ac:dyDescent="0.5">
      <c r="A169" s="2" t="str">
        <f>CONCATENATE(Analiz[[#This Row],[id2]],Analiz[[#This Row],[Feh]])</f>
        <v>1010514abn</v>
      </c>
      <c r="B169" s="3" t="s">
        <v>13</v>
      </c>
      <c r="C169" s="4" t="str">
        <f>CONCATENATE(Analiz[[#This Row],[radif]],Analiz[[#This Row],[item]])</f>
        <v>1010514</v>
      </c>
      <c r="D169" s="5">
        <v>1</v>
      </c>
      <c r="E169" s="52" t="s">
        <v>95</v>
      </c>
      <c r="F169" s="5">
        <v>1</v>
      </c>
      <c r="G169" s="6">
        <v>14010102</v>
      </c>
      <c r="H169" s="65" t="s">
        <v>18</v>
      </c>
      <c r="I169" s="6" t="s">
        <v>19</v>
      </c>
      <c r="J169" s="68">
        <v>0.192</v>
      </c>
      <c r="K169" s="63">
        <f>VLOOKUP(G169,'نرخ عوامل'!A:E,5,0)/1.2</f>
        <v>131230</v>
      </c>
      <c r="L169" s="50">
        <v>1</v>
      </c>
      <c r="M169" s="6"/>
    </row>
    <row r="170" spans="1:13" ht="20.100000000000001" customHeight="1" x14ac:dyDescent="0.5">
      <c r="A170" s="2" t="str">
        <f>CONCATENATE(Analiz[[#This Row],[id2]],Analiz[[#This Row],[Feh]])</f>
        <v>3010515abn</v>
      </c>
      <c r="B170" s="3" t="s">
        <v>13</v>
      </c>
      <c r="C170" s="4" t="str">
        <f>CONCATENATE(Analiz[[#This Row],[radif]],Analiz[[#This Row],[item]])</f>
        <v>3010515</v>
      </c>
      <c r="D170" s="5">
        <v>3</v>
      </c>
      <c r="E170" s="52" t="s">
        <v>97</v>
      </c>
      <c r="F170" s="5">
        <v>1</v>
      </c>
      <c r="G170" s="6">
        <v>14240601</v>
      </c>
      <c r="H170" s="65" t="s">
        <v>75</v>
      </c>
      <c r="I170" s="6" t="s">
        <v>19</v>
      </c>
      <c r="J170" s="68">
        <v>0.25540000000000002</v>
      </c>
      <c r="K170" s="63">
        <f>VLOOKUP(G170,'نرخ عوامل'!A:E,5,0)/1.2</f>
        <v>153401.16666666666</v>
      </c>
      <c r="L170" s="50">
        <v>1</v>
      </c>
      <c r="M170" s="6"/>
    </row>
    <row r="171" spans="1:13" ht="20.100000000000001" customHeight="1" x14ac:dyDescent="0.5">
      <c r="A171" s="2" t="str">
        <f>CONCATENATE(Analiz[[#This Row],[id2]],Analiz[[#This Row],[Feh]])</f>
        <v>2010515abn</v>
      </c>
      <c r="B171" s="3" t="s">
        <v>13</v>
      </c>
      <c r="C171" s="4" t="str">
        <f>CONCATENATE(Analiz[[#This Row],[radif]],Analiz[[#This Row],[item]])</f>
        <v>2010515</v>
      </c>
      <c r="D171" s="5">
        <v>2</v>
      </c>
      <c r="E171" s="52" t="s">
        <v>97</v>
      </c>
      <c r="F171" s="5">
        <v>1</v>
      </c>
      <c r="G171" s="6">
        <v>14010102</v>
      </c>
      <c r="H171" s="65" t="s">
        <v>18</v>
      </c>
      <c r="I171" s="6" t="s">
        <v>19</v>
      </c>
      <c r="J171" s="68">
        <v>0.25540000000000002</v>
      </c>
      <c r="K171" s="63">
        <f>VLOOKUP(G171,'نرخ عوامل'!A:E,5,0)/1.2</f>
        <v>131230</v>
      </c>
      <c r="L171" s="50">
        <v>1</v>
      </c>
      <c r="M171" s="6"/>
    </row>
    <row r="172" spans="1:13" ht="20.100000000000001" customHeight="1" x14ac:dyDescent="0.5">
      <c r="A172" s="2" t="str">
        <f>CONCATENATE(Analiz[[#This Row],[id2]],Analiz[[#This Row],[Feh]])</f>
        <v>1010515abn</v>
      </c>
      <c r="B172" s="3" t="s">
        <v>13</v>
      </c>
      <c r="C172" s="4" t="str">
        <f>CONCATENATE(Analiz[[#This Row],[radif]],Analiz[[#This Row],[item]])</f>
        <v>1010515</v>
      </c>
      <c r="D172" s="5">
        <v>1</v>
      </c>
      <c r="E172" s="52" t="s">
        <v>97</v>
      </c>
      <c r="F172" s="5">
        <v>1</v>
      </c>
      <c r="G172" s="6">
        <v>13041001</v>
      </c>
      <c r="H172" s="65" t="s">
        <v>74</v>
      </c>
      <c r="I172" s="6" t="s">
        <v>23</v>
      </c>
      <c r="J172" s="68">
        <v>0.12770000000000001</v>
      </c>
      <c r="K172" s="63">
        <f>VLOOKUP(G172,'نرخ عوامل'!A:E,5,0)/1.2</f>
        <v>145380.16666666669</v>
      </c>
      <c r="L172" s="50">
        <v>1</v>
      </c>
      <c r="M172" s="6"/>
    </row>
    <row r="173" spans="1:13" ht="20.100000000000001" customHeight="1" x14ac:dyDescent="0.5">
      <c r="A173" s="2" t="str">
        <f>CONCATENATE(Analiz[[#This Row],[id2]],Analiz[[#This Row],[Feh]])</f>
        <v>5010515abn</v>
      </c>
      <c r="B173" s="3" t="s">
        <v>13</v>
      </c>
      <c r="C173" s="4" t="str">
        <f>CONCATENATE(Analiz[[#This Row],[radif]],Analiz[[#This Row],[item]])</f>
        <v>5010515</v>
      </c>
      <c r="D173" s="5">
        <v>5</v>
      </c>
      <c r="E173" s="52" t="s">
        <v>97</v>
      </c>
      <c r="F173" s="5">
        <v>2</v>
      </c>
      <c r="G173" s="6">
        <v>28070101</v>
      </c>
      <c r="H173" s="65" t="s">
        <v>42</v>
      </c>
      <c r="I173" s="6" t="s">
        <v>43</v>
      </c>
      <c r="J173" s="68">
        <v>4.0000000000000002E-4</v>
      </c>
      <c r="K173" s="63">
        <f>VLOOKUP(G173,'نرخ عوامل'!A:E,5,0)/5</f>
        <v>122751.56000000001</v>
      </c>
      <c r="L173" s="50">
        <v>1</v>
      </c>
      <c r="M173" s="6"/>
    </row>
    <row r="174" spans="1:13" ht="20.100000000000001" customHeight="1" x14ac:dyDescent="0.5">
      <c r="A174" s="2" t="str">
        <f>CONCATENATE(Analiz[[#This Row],[id2]],Analiz[[#This Row],[Feh]])</f>
        <v>7010515abn</v>
      </c>
      <c r="B174" s="3" t="s">
        <v>13</v>
      </c>
      <c r="C174" s="4" t="str">
        <f>CONCATENATE(Analiz[[#This Row],[radif]],Analiz[[#This Row],[item]])</f>
        <v>7010515</v>
      </c>
      <c r="D174" s="5">
        <v>7</v>
      </c>
      <c r="E174" s="52" t="s">
        <v>97</v>
      </c>
      <c r="F174" s="5">
        <v>2</v>
      </c>
      <c r="G174" s="6">
        <v>28110101</v>
      </c>
      <c r="H174" s="65" t="s">
        <v>78</v>
      </c>
      <c r="I174" s="6" t="s">
        <v>25</v>
      </c>
      <c r="J174" s="68">
        <v>0.12770000000000001</v>
      </c>
      <c r="K174" s="63">
        <f>VLOOKUP(G174,'نرخ عوامل'!A:E,5,0)/5</f>
        <v>8224.4600000000009</v>
      </c>
      <c r="L174" s="50">
        <v>1</v>
      </c>
      <c r="M174" s="6"/>
    </row>
    <row r="175" spans="1:13" ht="20.100000000000001" customHeight="1" x14ac:dyDescent="0.5">
      <c r="A175" s="2" t="str">
        <f>CONCATENATE(Analiz[[#This Row],[id2]],Analiz[[#This Row],[Feh]])</f>
        <v>6010515abn</v>
      </c>
      <c r="B175" s="3" t="s">
        <v>13</v>
      </c>
      <c r="C175" s="4" t="str">
        <f>CONCATENATE(Analiz[[#This Row],[radif]],Analiz[[#This Row],[item]])</f>
        <v>6010515</v>
      </c>
      <c r="D175" s="5">
        <v>6</v>
      </c>
      <c r="E175" s="52" t="s">
        <v>97</v>
      </c>
      <c r="F175" s="5">
        <v>2</v>
      </c>
      <c r="G175" s="6">
        <v>28070701</v>
      </c>
      <c r="H175" s="65" t="s">
        <v>77</v>
      </c>
      <c r="I175" s="6" t="s">
        <v>43</v>
      </c>
      <c r="J175" s="68">
        <v>4.0000000000000002E-4</v>
      </c>
      <c r="K175" s="63">
        <f>VLOOKUP(G175,'نرخ عوامل'!A:E,5,0)/5</f>
        <v>141350.28</v>
      </c>
      <c r="L175" s="50">
        <v>1</v>
      </c>
      <c r="M175" s="6"/>
    </row>
    <row r="176" spans="1:13" ht="20.100000000000001" customHeight="1" x14ac:dyDescent="0.5">
      <c r="A176" s="2" t="str">
        <f>CONCATENATE(Analiz[[#This Row],[id2]],Analiz[[#This Row],[Feh]])</f>
        <v>4010515abn</v>
      </c>
      <c r="B176" s="3" t="s">
        <v>13</v>
      </c>
      <c r="C176" s="4" t="str">
        <f>CONCATENATE(Analiz[[#This Row],[radif]],Analiz[[#This Row],[item]])</f>
        <v>4010515</v>
      </c>
      <c r="D176" s="5">
        <v>4</v>
      </c>
      <c r="E176" s="52" t="s">
        <v>97</v>
      </c>
      <c r="F176" s="5">
        <v>2</v>
      </c>
      <c r="G176" s="6">
        <v>25040102</v>
      </c>
      <c r="H176" s="65" t="s">
        <v>76</v>
      </c>
      <c r="I176" s="6" t="s">
        <v>16</v>
      </c>
      <c r="J176" s="68">
        <v>0.12770000000000001</v>
      </c>
      <c r="K176" s="63">
        <f>VLOOKUP(G176,'نرخ عوامل'!A:E,5,0)/5</f>
        <v>73764.540000000008</v>
      </c>
      <c r="L176" s="50">
        <v>1</v>
      </c>
      <c r="M176" s="6"/>
    </row>
    <row r="177" spans="1:13" ht="20.100000000000001" customHeight="1" x14ac:dyDescent="0.5">
      <c r="A177" s="2" t="str">
        <f>CONCATENATE(Analiz[[#This Row],[id2]],Analiz[[#This Row],[Feh]])</f>
        <v>2010601abn</v>
      </c>
      <c r="B177" s="3" t="s">
        <v>13</v>
      </c>
      <c r="C177" s="4" t="str">
        <f>CONCATENATE(Analiz[[#This Row],[radif]],Analiz[[#This Row],[item]])</f>
        <v>2010601</v>
      </c>
      <c r="D177" s="5">
        <v>2</v>
      </c>
      <c r="E177" s="52" t="s">
        <v>98</v>
      </c>
      <c r="F177" s="5">
        <v>1</v>
      </c>
      <c r="G177" s="6">
        <v>14120401</v>
      </c>
      <c r="H177" s="65" t="s">
        <v>22</v>
      </c>
      <c r="I177" s="6" t="s">
        <v>23</v>
      </c>
      <c r="J177" s="68">
        <v>0.14399999999999999</v>
      </c>
      <c r="K177" s="63">
        <f>VLOOKUP(G177,'نرخ عوامل'!A:E,5,0)/1.2</f>
        <v>125063.91666666669</v>
      </c>
      <c r="L177" s="50">
        <v>1</v>
      </c>
      <c r="M177" s="6"/>
    </row>
    <row r="178" spans="1:13" ht="20.100000000000001" customHeight="1" x14ac:dyDescent="0.5">
      <c r="A178" s="2" t="str">
        <f>CONCATENATE(Analiz[[#This Row],[id2]],Analiz[[#This Row],[Feh]])</f>
        <v>1010601abn</v>
      </c>
      <c r="B178" s="3" t="s">
        <v>13</v>
      </c>
      <c r="C178" s="4" t="str">
        <f>CONCATENATE(Analiz[[#This Row],[radif]],Analiz[[#This Row],[item]])</f>
        <v>1010601</v>
      </c>
      <c r="D178" s="5">
        <v>1</v>
      </c>
      <c r="E178" s="52" t="s">
        <v>98</v>
      </c>
      <c r="F178" s="5">
        <v>1</v>
      </c>
      <c r="G178" s="6">
        <v>14010102</v>
      </c>
      <c r="H178" s="65" t="s">
        <v>18</v>
      </c>
      <c r="I178" s="6" t="s">
        <v>19</v>
      </c>
      <c r="J178" s="68">
        <v>0.28799999999999998</v>
      </c>
      <c r="K178" s="63">
        <f>VLOOKUP(G178,'نرخ عوامل'!A:E,5,0)/1.2</f>
        <v>131230</v>
      </c>
      <c r="L178" s="50">
        <v>1</v>
      </c>
      <c r="M178" s="6"/>
    </row>
    <row r="179" spans="1:13" ht="20.100000000000001" customHeight="1" x14ac:dyDescent="0.5">
      <c r="A179" s="2" t="str">
        <f>CONCATENATE(Analiz[[#This Row],[id2]],Analiz[[#This Row],[Feh]])</f>
        <v>2010602abn</v>
      </c>
      <c r="B179" s="3" t="s">
        <v>13</v>
      </c>
      <c r="C179" s="4" t="str">
        <f>CONCATENATE(Analiz[[#This Row],[radif]],Analiz[[#This Row],[item]])</f>
        <v>2010602</v>
      </c>
      <c r="D179" s="5">
        <v>2</v>
      </c>
      <c r="E179" s="52" t="s">
        <v>99</v>
      </c>
      <c r="F179" s="5">
        <v>1</v>
      </c>
      <c r="G179" s="6">
        <v>14120401</v>
      </c>
      <c r="H179" s="65" t="s">
        <v>22</v>
      </c>
      <c r="I179" s="6" t="s">
        <v>23</v>
      </c>
      <c r="J179" s="68">
        <v>0.93600000000000005</v>
      </c>
      <c r="K179" s="63">
        <f>VLOOKUP(G179,'نرخ عوامل'!A:E,5,0)/1.2</f>
        <v>125063.91666666669</v>
      </c>
      <c r="L179" s="50">
        <v>0.9</v>
      </c>
      <c r="M179" s="6"/>
    </row>
    <row r="180" spans="1:13" ht="20.100000000000001" customHeight="1" x14ac:dyDescent="0.5">
      <c r="A180" s="2" t="str">
        <f>CONCATENATE(Analiz[[#This Row],[id2]],Analiz[[#This Row],[Feh]])</f>
        <v>1010602abn</v>
      </c>
      <c r="B180" s="3" t="s">
        <v>13</v>
      </c>
      <c r="C180" s="4" t="str">
        <f>CONCATENATE(Analiz[[#This Row],[radif]],Analiz[[#This Row],[item]])</f>
        <v>1010602</v>
      </c>
      <c r="D180" s="5">
        <v>1</v>
      </c>
      <c r="E180" s="52" t="s">
        <v>99</v>
      </c>
      <c r="F180" s="5">
        <v>1</v>
      </c>
      <c r="G180" s="6">
        <v>14010102</v>
      </c>
      <c r="H180" s="65" t="s">
        <v>18</v>
      </c>
      <c r="I180" s="6" t="s">
        <v>19</v>
      </c>
      <c r="J180" s="68">
        <v>1.8720000000000001</v>
      </c>
      <c r="K180" s="63">
        <f>VLOOKUP(G180,'نرخ عوامل'!A:E,5,0)/1.2</f>
        <v>131230</v>
      </c>
      <c r="L180" s="50">
        <v>0.9</v>
      </c>
      <c r="M180" s="6"/>
    </row>
    <row r="181" spans="1:13" ht="20.100000000000001" customHeight="1" x14ac:dyDescent="0.5">
      <c r="A181" s="2" t="str">
        <f>CONCATENATE(Analiz[[#This Row],[id2]],Analiz[[#This Row],[Feh]])</f>
        <v>2010603abn</v>
      </c>
      <c r="B181" s="3" t="s">
        <v>13</v>
      </c>
      <c r="C181" s="4" t="str">
        <f>CONCATENATE(Analiz[[#This Row],[radif]],Analiz[[#This Row],[item]])</f>
        <v>2010603</v>
      </c>
      <c r="D181" s="5">
        <v>2</v>
      </c>
      <c r="E181" s="52" t="s">
        <v>100</v>
      </c>
      <c r="F181" s="5">
        <v>1</v>
      </c>
      <c r="G181" s="6">
        <v>14120401</v>
      </c>
      <c r="H181" s="65" t="s">
        <v>22</v>
      </c>
      <c r="I181" s="6" t="s">
        <v>23</v>
      </c>
      <c r="J181" s="68">
        <v>0.8</v>
      </c>
      <c r="K181" s="63">
        <f>VLOOKUP(G181,'نرخ عوامل'!A:E,5,0)/1.2</f>
        <v>125063.91666666669</v>
      </c>
      <c r="L181" s="50">
        <v>1.2</v>
      </c>
      <c r="M181" s="6"/>
    </row>
    <row r="182" spans="1:13" ht="20.100000000000001" customHeight="1" x14ac:dyDescent="0.5">
      <c r="A182" s="2" t="str">
        <f>CONCATENATE(Analiz[[#This Row],[id2]],Analiz[[#This Row],[Feh]])</f>
        <v>1010603abn</v>
      </c>
      <c r="B182" s="3" t="s">
        <v>13</v>
      </c>
      <c r="C182" s="4" t="str">
        <f>CONCATENATE(Analiz[[#This Row],[radif]],Analiz[[#This Row],[item]])</f>
        <v>1010603</v>
      </c>
      <c r="D182" s="5">
        <v>1</v>
      </c>
      <c r="E182" s="52" t="s">
        <v>100</v>
      </c>
      <c r="F182" s="5">
        <v>1</v>
      </c>
      <c r="G182" s="6">
        <v>14010102</v>
      </c>
      <c r="H182" s="65" t="s">
        <v>18</v>
      </c>
      <c r="I182" s="6" t="s">
        <v>19</v>
      </c>
      <c r="J182" s="68">
        <v>1.6</v>
      </c>
      <c r="K182" s="63">
        <f>VLOOKUP(G182,'نرخ عوامل'!A:E,5,0)/1.2</f>
        <v>131230</v>
      </c>
      <c r="L182" s="50">
        <v>1.2</v>
      </c>
      <c r="M182" s="6"/>
    </row>
    <row r="183" spans="1:13" ht="20.100000000000001" customHeight="1" x14ac:dyDescent="0.5">
      <c r="A183" s="2" t="str">
        <f>CONCATENATE(Analiz[[#This Row],[id2]],Analiz[[#This Row],[Feh]])</f>
        <v>1010604abn</v>
      </c>
      <c r="B183" s="3" t="s">
        <v>13</v>
      </c>
      <c r="C183" s="4" t="str">
        <f>CONCATENATE(Analiz[[#This Row],[radif]],Analiz[[#This Row],[item]])</f>
        <v>1010604</v>
      </c>
      <c r="D183" s="5">
        <v>1</v>
      </c>
      <c r="E183" s="52" t="s">
        <v>101</v>
      </c>
      <c r="F183" s="5">
        <v>1</v>
      </c>
      <c r="G183" s="6">
        <v>14010102</v>
      </c>
      <c r="H183" s="65" t="s">
        <v>18</v>
      </c>
      <c r="I183" s="6" t="s">
        <v>19</v>
      </c>
      <c r="J183" s="68">
        <v>1.256</v>
      </c>
      <c r="K183" s="63">
        <f>VLOOKUP(G183,'نرخ عوامل'!A:E,5,0)/1.2</f>
        <v>131230</v>
      </c>
      <c r="L183" s="50">
        <v>1.25</v>
      </c>
      <c r="M183" s="6"/>
    </row>
    <row r="184" spans="1:13" ht="20.100000000000001" customHeight="1" x14ac:dyDescent="0.5">
      <c r="A184" s="2" t="str">
        <f>CONCATENATE(Analiz[[#This Row],[id2]],Analiz[[#This Row],[Feh]])</f>
        <v>1010605abn</v>
      </c>
      <c r="B184" s="3" t="s">
        <v>13</v>
      </c>
      <c r="C184" s="4" t="str">
        <f>CONCATENATE(Analiz[[#This Row],[radif]],Analiz[[#This Row],[item]])</f>
        <v>1010605</v>
      </c>
      <c r="D184" s="5">
        <v>1</v>
      </c>
      <c r="E184" s="52" t="s">
        <v>102</v>
      </c>
      <c r="F184" s="5">
        <v>1</v>
      </c>
      <c r="G184" s="6">
        <v>14010102</v>
      </c>
      <c r="H184" s="65" t="s">
        <v>18</v>
      </c>
      <c r="I184" s="6" t="s">
        <v>19</v>
      </c>
      <c r="J184" s="68">
        <v>1.3340000000000001</v>
      </c>
      <c r="K184" s="63">
        <f>VLOOKUP(G184,'نرخ عوامل'!A:E,5,0)/1.2</f>
        <v>131230</v>
      </c>
      <c r="L184" s="50">
        <v>1</v>
      </c>
      <c r="M184" s="6"/>
    </row>
    <row r="185" spans="1:13" ht="20.100000000000001" customHeight="1" x14ac:dyDescent="0.5">
      <c r="A185" s="2" t="str">
        <f>CONCATENATE(Analiz[[#This Row],[id2]],Analiz[[#This Row],[Feh]])</f>
        <v>2010606abn</v>
      </c>
      <c r="B185" s="3" t="s">
        <v>13</v>
      </c>
      <c r="C185" s="4" t="str">
        <f>CONCATENATE(Analiz[[#This Row],[radif]],Analiz[[#This Row],[item]])</f>
        <v>2010606</v>
      </c>
      <c r="D185" s="5">
        <v>2</v>
      </c>
      <c r="E185" s="52" t="s">
        <v>103</v>
      </c>
      <c r="F185" s="5">
        <v>1</v>
      </c>
      <c r="G185" s="6">
        <v>14080103</v>
      </c>
      <c r="H185" s="65" t="s">
        <v>104</v>
      </c>
      <c r="I185" s="6" t="s">
        <v>21</v>
      </c>
      <c r="J185" s="68">
        <v>0.13600000000000001</v>
      </c>
      <c r="K185" s="63">
        <f>VLOOKUP(G185,'نرخ عوامل'!A:E,5,0)/1.2</f>
        <v>122041.33333333334</v>
      </c>
      <c r="L185" s="50">
        <v>1</v>
      </c>
      <c r="M185" s="6"/>
    </row>
    <row r="186" spans="1:13" ht="20.100000000000001" customHeight="1" x14ac:dyDescent="0.5">
      <c r="A186" s="2" t="str">
        <f>CONCATENATE(Analiz[[#This Row],[id2]],Analiz[[#This Row],[Feh]])</f>
        <v>3010606abn</v>
      </c>
      <c r="B186" s="3" t="s">
        <v>13</v>
      </c>
      <c r="C186" s="4" t="str">
        <f>CONCATENATE(Analiz[[#This Row],[radif]],Analiz[[#This Row],[item]])</f>
        <v>3010606</v>
      </c>
      <c r="D186" s="5">
        <v>3</v>
      </c>
      <c r="E186" s="52" t="s">
        <v>103</v>
      </c>
      <c r="F186" s="5">
        <v>1</v>
      </c>
      <c r="G186" s="6">
        <v>14120401</v>
      </c>
      <c r="H186" s="65" t="s">
        <v>22</v>
      </c>
      <c r="I186" s="6" t="s">
        <v>23</v>
      </c>
      <c r="J186" s="68">
        <v>0.13600000000000001</v>
      </c>
      <c r="K186" s="63">
        <f>VLOOKUP(G186,'نرخ عوامل'!A:E,5,0)/1.2</f>
        <v>125063.91666666669</v>
      </c>
      <c r="L186" s="50">
        <v>1</v>
      </c>
      <c r="M186" s="6"/>
    </row>
    <row r="187" spans="1:13" ht="20.100000000000001" customHeight="1" x14ac:dyDescent="0.5">
      <c r="A187" s="2" t="str">
        <f>CONCATENATE(Analiz[[#This Row],[id2]],Analiz[[#This Row],[Feh]])</f>
        <v>1010606abn</v>
      </c>
      <c r="B187" s="3" t="s">
        <v>13</v>
      </c>
      <c r="C187" s="4" t="str">
        <f>CONCATENATE(Analiz[[#This Row],[radif]],Analiz[[#This Row],[item]])</f>
        <v>1010606</v>
      </c>
      <c r="D187" s="5">
        <v>1</v>
      </c>
      <c r="E187" s="52" t="s">
        <v>103</v>
      </c>
      <c r="F187" s="5">
        <v>1</v>
      </c>
      <c r="G187" s="6">
        <v>14010102</v>
      </c>
      <c r="H187" s="65" t="s">
        <v>18</v>
      </c>
      <c r="I187" s="6" t="s">
        <v>19</v>
      </c>
      <c r="J187" s="68">
        <v>0.13600000000000001</v>
      </c>
      <c r="K187" s="63">
        <f>VLOOKUP(G187,'نرخ عوامل'!A:E,5,0)/1.2</f>
        <v>131230</v>
      </c>
      <c r="L187" s="50">
        <v>1</v>
      </c>
      <c r="M187" s="6"/>
    </row>
    <row r="188" spans="1:13" ht="20.100000000000001" customHeight="1" x14ac:dyDescent="0.5">
      <c r="A188" s="2" t="str">
        <f>CONCATENATE(Analiz[[#This Row],[id2]],Analiz[[#This Row],[Feh]])</f>
        <v>1010701abn</v>
      </c>
      <c r="B188" s="3" t="s">
        <v>13</v>
      </c>
      <c r="C188" s="4" t="str">
        <f>CONCATENATE(Analiz[[#This Row],[radif]],Analiz[[#This Row],[item]])</f>
        <v>1010701</v>
      </c>
      <c r="D188" s="5">
        <v>1</v>
      </c>
      <c r="E188" s="52" t="s">
        <v>105</v>
      </c>
      <c r="F188" s="5">
        <v>1</v>
      </c>
      <c r="G188" s="6">
        <v>14010102</v>
      </c>
      <c r="H188" s="65" t="s">
        <v>18</v>
      </c>
      <c r="I188" s="6" t="s">
        <v>19</v>
      </c>
      <c r="J188" s="68">
        <v>2.016</v>
      </c>
      <c r="K188" s="63">
        <f>VLOOKUP(G188,'نرخ عوامل'!A:E,5,0)/1.2</f>
        <v>131230</v>
      </c>
      <c r="L188" s="50">
        <v>1.1000000000000001</v>
      </c>
      <c r="M188" s="6"/>
    </row>
    <row r="189" spans="1:13" ht="20.100000000000001" customHeight="1" x14ac:dyDescent="0.5">
      <c r="A189" s="2" t="str">
        <f>CONCATENATE(Analiz[[#This Row],[id2]],Analiz[[#This Row],[Feh]])</f>
        <v>2010702abn</v>
      </c>
      <c r="B189" s="3" t="s">
        <v>13</v>
      </c>
      <c r="C189" s="4" t="str">
        <f>CONCATENATE(Analiz[[#This Row],[radif]],Analiz[[#This Row],[item]])</f>
        <v>2010702</v>
      </c>
      <c r="D189" s="5">
        <v>2</v>
      </c>
      <c r="E189" s="52" t="s">
        <v>106</v>
      </c>
      <c r="F189" s="5">
        <v>1</v>
      </c>
      <c r="G189" s="6">
        <v>14100103</v>
      </c>
      <c r="H189" s="65" t="s">
        <v>107</v>
      </c>
      <c r="I189" s="6" t="s">
        <v>21</v>
      </c>
      <c r="J189" s="68">
        <v>0.23200000000000001</v>
      </c>
      <c r="K189" s="63">
        <f>VLOOKUP(G189,'نرخ عوامل'!A:E,5,0)/1.2</f>
        <v>130482.08333333334</v>
      </c>
      <c r="L189" s="50">
        <v>1.2</v>
      </c>
      <c r="M189" s="6"/>
    </row>
    <row r="190" spans="1:13" ht="20.100000000000001" customHeight="1" x14ac:dyDescent="0.5">
      <c r="A190" s="2" t="str">
        <f>CONCATENATE(Analiz[[#This Row],[id2]],Analiz[[#This Row],[Feh]])</f>
        <v>1010702abn</v>
      </c>
      <c r="B190" s="3" t="s">
        <v>13</v>
      </c>
      <c r="C190" s="4" t="str">
        <f>CONCATENATE(Analiz[[#This Row],[radif]],Analiz[[#This Row],[item]])</f>
        <v>1010702</v>
      </c>
      <c r="D190" s="5">
        <v>1</v>
      </c>
      <c r="E190" s="52" t="s">
        <v>106</v>
      </c>
      <c r="F190" s="5">
        <v>1</v>
      </c>
      <c r="G190" s="6">
        <v>14010102</v>
      </c>
      <c r="H190" s="65" t="s">
        <v>18</v>
      </c>
      <c r="I190" s="6" t="s">
        <v>19</v>
      </c>
      <c r="J190" s="68">
        <v>0.29599999999999999</v>
      </c>
      <c r="K190" s="63">
        <f>VLOOKUP(G190,'نرخ عوامل'!A:E,5,0)/1.2</f>
        <v>131230</v>
      </c>
      <c r="L190" s="50">
        <v>1.2</v>
      </c>
      <c r="M190" s="6"/>
    </row>
    <row r="191" spans="1:13" ht="20.100000000000001" customHeight="1" x14ac:dyDescent="0.5">
      <c r="A191" s="2" t="str">
        <f>CONCATENATE(Analiz[[#This Row],[id2]],Analiz[[#This Row],[Feh]])</f>
        <v>1010704abn</v>
      </c>
      <c r="B191" s="3" t="s">
        <v>13</v>
      </c>
      <c r="C191" s="4" t="str">
        <f>CONCATENATE(Analiz[[#This Row],[radif]],Analiz[[#This Row],[item]])</f>
        <v>1010704</v>
      </c>
      <c r="D191" s="5">
        <v>1</v>
      </c>
      <c r="E191" s="52" t="s">
        <v>108</v>
      </c>
      <c r="F191" s="5">
        <v>1</v>
      </c>
      <c r="G191" s="6">
        <v>14010102</v>
      </c>
      <c r="H191" s="65" t="s">
        <v>18</v>
      </c>
      <c r="I191" s="6" t="s">
        <v>19</v>
      </c>
      <c r="J191" s="68">
        <v>0.58399999999999996</v>
      </c>
      <c r="K191" s="63">
        <f>VLOOKUP(G191,'نرخ عوامل'!A:E,5,0)/1.2</f>
        <v>131230</v>
      </c>
      <c r="L191" s="50">
        <v>1.2</v>
      </c>
      <c r="M191" s="6"/>
    </row>
    <row r="192" spans="1:13" ht="20.100000000000001" customHeight="1" x14ac:dyDescent="0.5">
      <c r="A192" s="2" t="str">
        <f>CONCATENATE(Analiz[[#This Row],[id2]],Analiz[[#This Row],[Feh]])</f>
        <v>2010705abn</v>
      </c>
      <c r="B192" s="3" t="s">
        <v>13</v>
      </c>
      <c r="C192" s="4" t="str">
        <f>CONCATENATE(Analiz[[#This Row],[radif]],Analiz[[#This Row],[item]])</f>
        <v>2010705</v>
      </c>
      <c r="D192" s="5">
        <v>2</v>
      </c>
      <c r="E192" s="52" t="s">
        <v>109</v>
      </c>
      <c r="F192" s="5">
        <v>1</v>
      </c>
      <c r="G192" s="6">
        <v>14070203</v>
      </c>
      <c r="H192" s="65" t="s">
        <v>110</v>
      </c>
      <c r="I192" s="6" t="s">
        <v>21</v>
      </c>
      <c r="J192" s="68">
        <v>1.3599999999999999E-2</v>
      </c>
      <c r="K192" s="63">
        <f>VLOOKUP(G192,'نرخ عوامل'!A:E,5,0)/1.2</f>
        <v>153157.83333333334</v>
      </c>
      <c r="L192" s="50">
        <v>1</v>
      </c>
      <c r="M192" s="6"/>
    </row>
    <row r="193" spans="1:13" ht="20.100000000000001" customHeight="1" x14ac:dyDescent="0.5">
      <c r="A193" s="2" t="str">
        <f>CONCATENATE(Analiz[[#This Row],[id2]],Analiz[[#This Row],[Feh]])</f>
        <v>1010705abn</v>
      </c>
      <c r="B193" s="3" t="s">
        <v>13</v>
      </c>
      <c r="C193" s="4" t="str">
        <f>CONCATENATE(Analiz[[#This Row],[radif]],Analiz[[#This Row],[item]])</f>
        <v>1010705</v>
      </c>
      <c r="D193" s="5">
        <v>1</v>
      </c>
      <c r="E193" s="52" t="s">
        <v>109</v>
      </c>
      <c r="F193" s="5">
        <v>1</v>
      </c>
      <c r="G193" s="6">
        <v>14010102</v>
      </c>
      <c r="H193" s="65" t="s">
        <v>18</v>
      </c>
      <c r="I193" s="6" t="s">
        <v>19</v>
      </c>
      <c r="J193" s="68">
        <v>2.7199999999999998E-2</v>
      </c>
      <c r="K193" s="63">
        <f>VLOOKUP(G193,'نرخ عوامل'!A:E,5,0)/1.2</f>
        <v>131230</v>
      </c>
      <c r="L193" s="50">
        <v>1</v>
      </c>
      <c r="M193" s="6"/>
    </row>
    <row r="194" spans="1:13" ht="20.100000000000001" customHeight="1" x14ac:dyDescent="0.5">
      <c r="A194" s="2" t="str">
        <f>CONCATENATE(Analiz[[#This Row],[id2]],Analiz[[#This Row],[Feh]])</f>
        <v>3010705abn</v>
      </c>
      <c r="B194" s="3" t="s">
        <v>13</v>
      </c>
      <c r="C194" s="4" t="str">
        <f>CONCATENATE(Analiz[[#This Row],[radif]],Analiz[[#This Row],[item]])</f>
        <v>3010705</v>
      </c>
      <c r="D194" s="5">
        <v>3</v>
      </c>
      <c r="E194" s="52" t="s">
        <v>109</v>
      </c>
      <c r="F194" s="5">
        <v>2</v>
      </c>
      <c r="G194" s="6">
        <v>26020301</v>
      </c>
      <c r="H194" s="65" t="s">
        <v>111</v>
      </c>
      <c r="I194" s="6" t="s">
        <v>25</v>
      </c>
      <c r="J194" s="68">
        <v>3.0000000000000001E-3</v>
      </c>
      <c r="K194" s="63">
        <f>VLOOKUP(G194,'نرخ عوامل'!A:E,5,0)/5</f>
        <v>10554.060000000001</v>
      </c>
      <c r="L194" s="50">
        <v>1</v>
      </c>
      <c r="M194" s="6"/>
    </row>
    <row r="195" spans="1:13" ht="20.100000000000001" customHeight="1" x14ac:dyDescent="0.5">
      <c r="A195" s="2" t="str">
        <f>CONCATENATE(Analiz[[#This Row],[id2]],Analiz[[#This Row],[Feh]])</f>
        <v>1010706abn</v>
      </c>
      <c r="B195" s="3" t="s">
        <v>13</v>
      </c>
      <c r="C195" s="4" t="str">
        <f>CONCATENATE(Analiz[[#This Row],[radif]],Analiz[[#This Row],[item]])</f>
        <v>1010706</v>
      </c>
      <c r="D195" s="5">
        <v>1</v>
      </c>
      <c r="E195" s="52" t="s">
        <v>112</v>
      </c>
      <c r="F195" s="5">
        <v>1</v>
      </c>
      <c r="G195" s="6">
        <v>14010102</v>
      </c>
      <c r="H195" s="65" t="s">
        <v>18</v>
      </c>
      <c r="I195" s="6" t="s">
        <v>19</v>
      </c>
      <c r="J195" s="68">
        <v>1</v>
      </c>
      <c r="K195" s="63">
        <f>VLOOKUP(G195,'نرخ عوامل'!A:E,5,0)/1.2</f>
        <v>131230</v>
      </c>
      <c r="L195" s="50">
        <v>1</v>
      </c>
      <c r="M195" s="6"/>
    </row>
    <row r="196" spans="1:13" ht="20.100000000000001" customHeight="1" x14ac:dyDescent="0.5">
      <c r="A196" s="2" t="str">
        <f>CONCATENATE(Analiz[[#This Row],[id2]],Analiz[[#This Row],[Feh]])</f>
        <v>2010801abn</v>
      </c>
      <c r="B196" s="3" t="s">
        <v>13</v>
      </c>
      <c r="C196" s="4" t="str">
        <f>CONCATENATE(Analiz[[#This Row],[radif]],Analiz[[#This Row],[item]])</f>
        <v>2010801</v>
      </c>
      <c r="D196" s="5">
        <v>2</v>
      </c>
      <c r="E196" s="52" t="s">
        <v>113</v>
      </c>
      <c r="F196" s="5">
        <v>1</v>
      </c>
      <c r="G196" s="6">
        <v>14020103</v>
      </c>
      <c r="H196" s="65" t="s">
        <v>59</v>
      </c>
      <c r="I196" s="6" t="s">
        <v>21</v>
      </c>
      <c r="J196" s="68">
        <v>0.44</v>
      </c>
      <c r="K196" s="63">
        <f>VLOOKUP(G196,'نرخ عوامل'!A:E,5,0)/1.2</f>
        <v>132971.16666666666</v>
      </c>
      <c r="L196" s="50">
        <v>1</v>
      </c>
      <c r="M196" s="6"/>
    </row>
    <row r="197" spans="1:13" ht="20.100000000000001" customHeight="1" x14ac:dyDescent="0.5">
      <c r="A197" s="2" t="str">
        <f>CONCATENATE(Analiz[[#This Row],[id2]],Analiz[[#This Row],[Feh]])</f>
        <v>3010801abn</v>
      </c>
      <c r="B197" s="3" t="s">
        <v>13</v>
      </c>
      <c r="C197" s="4" t="str">
        <f>CONCATENATE(Analiz[[#This Row],[radif]],Analiz[[#This Row],[item]])</f>
        <v>3010801</v>
      </c>
      <c r="D197" s="5">
        <v>3</v>
      </c>
      <c r="E197" s="52" t="s">
        <v>113</v>
      </c>
      <c r="F197" s="5">
        <v>1</v>
      </c>
      <c r="G197" s="6">
        <v>15010801</v>
      </c>
      <c r="H197" s="65" t="s">
        <v>114</v>
      </c>
      <c r="I197" s="6" t="s">
        <v>21</v>
      </c>
      <c r="J197" s="68">
        <v>0.44</v>
      </c>
      <c r="K197" s="63">
        <f>VLOOKUP(G197,'نرخ عوامل'!A:E,5,0)/1.2</f>
        <v>140652</v>
      </c>
      <c r="L197" s="50">
        <v>1</v>
      </c>
      <c r="M197" s="6"/>
    </row>
    <row r="198" spans="1:13" ht="20.100000000000001" customHeight="1" x14ac:dyDescent="0.5">
      <c r="A198" s="2" t="str">
        <f>CONCATENATE(Analiz[[#This Row],[id2]],Analiz[[#This Row],[Feh]])</f>
        <v>1010801abn</v>
      </c>
      <c r="B198" s="3" t="s">
        <v>13</v>
      </c>
      <c r="C198" s="4" t="str">
        <f>CONCATENATE(Analiz[[#This Row],[radif]],Analiz[[#This Row],[item]])</f>
        <v>1010801</v>
      </c>
      <c r="D198" s="5">
        <v>1</v>
      </c>
      <c r="E198" s="52" t="s">
        <v>113</v>
      </c>
      <c r="F198" s="5">
        <v>1</v>
      </c>
      <c r="G198" s="6">
        <v>14010102</v>
      </c>
      <c r="H198" s="65" t="s">
        <v>18</v>
      </c>
      <c r="I198" s="6" t="s">
        <v>19</v>
      </c>
      <c r="J198" s="68">
        <v>0.55200000000000005</v>
      </c>
      <c r="K198" s="63">
        <f>VLOOKUP(G198,'نرخ عوامل'!A:E,5,0)/1.2</f>
        <v>131230</v>
      </c>
      <c r="L198" s="50">
        <v>1</v>
      </c>
      <c r="M198" s="6"/>
    </row>
    <row r="199" spans="1:13" ht="20.100000000000001" customHeight="1" x14ac:dyDescent="0.5">
      <c r="A199" s="2" t="str">
        <f>CONCATENATE(Analiz[[#This Row],[id2]],Analiz[[#This Row],[Feh]])</f>
        <v>2010802abn</v>
      </c>
      <c r="B199" s="3" t="s">
        <v>13</v>
      </c>
      <c r="C199" s="4" t="str">
        <f>CONCATENATE(Analiz[[#This Row],[radif]],Analiz[[#This Row],[item]])</f>
        <v>2010802</v>
      </c>
      <c r="D199" s="5">
        <v>2</v>
      </c>
      <c r="E199" s="52" t="s">
        <v>115</v>
      </c>
      <c r="F199" s="5">
        <v>1</v>
      </c>
      <c r="G199" s="6">
        <v>14020103</v>
      </c>
      <c r="H199" s="65" t="s">
        <v>59</v>
      </c>
      <c r="I199" s="6" t="s">
        <v>21</v>
      </c>
      <c r="J199" s="68">
        <v>0.48</v>
      </c>
      <c r="K199" s="63">
        <f>VLOOKUP(G199,'نرخ عوامل'!A:E,5,0)/1.2</f>
        <v>132971.16666666666</v>
      </c>
      <c r="L199" s="50">
        <v>1</v>
      </c>
      <c r="M199" s="6"/>
    </row>
    <row r="200" spans="1:13" ht="20.100000000000001" customHeight="1" x14ac:dyDescent="0.5">
      <c r="A200" s="2" t="str">
        <f>CONCATENATE(Analiz[[#This Row],[id2]],Analiz[[#This Row],[Feh]])</f>
        <v>1010802abn</v>
      </c>
      <c r="B200" s="3" t="s">
        <v>13</v>
      </c>
      <c r="C200" s="4" t="str">
        <f>CONCATENATE(Analiz[[#This Row],[radif]],Analiz[[#This Row],[item]])</f>
        <v>1010802</v>
      </c>
      <c r="D200" s="5">
        <v>1</v>
      </c>
      <c r="E200" s="52" t="s">
        <v>115</v>
      </c>
      <c r="F200" s="5">
        <v>1</v>
      </c>
      <c r="G200" s="6">
        <v>14010102</v>
      </c>
      <c r="H200" s="65" t="s">
        <v>18</v>
      </c>
      <c r="I200" s="6" t="s">
        <v>19</v>
      </c>
      <c r="J200" s="68">
        <v>0.96</v>
      </c>
      <c r="K200" s="63">
        <f>VLOOKUP(G200,'نرخ عوامل'!A:E,5,0)/1.2</f>
        <v>131230</v>
      </c>
      <c r="L200" s="50">
        <v>1</v>
      </c>
      <c r="M200" s="6"/>
    </row>
    <row r="201" spans="1:13" ht="20.100000000000001" customHeight="1" x14ac:dyDescent="0.5">
      <c r="A201" s="2" t="str">
        <f>CONCATENATE(Analiz[[#This Row],[id2]],Analiz[[#This Row],[Feh]])</f>
        <v>2010803abn</v>
      </c>
      <c r="B201" s="3" t="s">
        <v>13</v>
      </c>
      <c r="C201" s="4" t="str">
        <f>CONCATENATE(Analiz[[#This Row],[radif]],Analiz[[#This Row],[item]])</f>
        <v>2010803</v>
      </c>
      <c r="D201" s="5">
        <v>2</v>
      </c>
      <c r="E201" s="52" t="s">
        <v>116</v>
      </c>
      <c r="F201" s="5">
        <v>1</v>
      </c>
      <c r="G201" s="6">
        <v>15010801</v>
      </c>
      <c r="H201" s="65" t="s">
        <v>114</v>
      </c>
      <c r="I201" s="6" t="s">
        <v>21</v>
      </c>
      <c r="J201" s="68">
        <v>0.2</v>
      </c>
      <c r="K201" s="63">
        <f>VLOOKUP(G201,'نرخ عوامل'!A:E,5,0)/1.2</f>
        <v>140652</v>
      </c>
      <c r="L201" s="50">
        <v>1</v>
      </c>
      <c r="M201" s="6"/>
    </row>
    <row r="202" spans="1:13" ht="20.100000000000001" customHeight="1" x14ac:dyDescent="0.5">
      <c r="A202" s="2" t="str">
        <f>CONCATENATE(Analiz[[#This Row],[id2]],Analiz[[#This Row],[Feh]])</f>
        <v>1010803abn</v>
      </c>
      <c r="B202" s="3" t="s">
        <v>13</v>
      </c>
      <c r="C202" s="4" t="str">
        <f>CONCATENATE(Analiz[[#This Row],[radif]],Analiz[[#This Row],[item]])</f>
        <v>1010803</v>
      </c>
      <c r="D202" s="5">
        <v>1</v>
      </c>
      <c r="E202" s="52" t="s">
        <v>116</v>
      </c>
      <c r="F202" s="5">
        <v>1</v>
      </c>
      <c r="G202" s="6">
        <v>14010102</v>
      </c>
      <c r="H202" s="65" t="s">
        <v>18</v>
      </c>
      <c r="I202" s="6" t="s">
        <v>19</v>
      </c>
      <c r="J202" s="68">
        <v>0.12</v>
      </c>
      <c r="K202" s="63">
        <f>VLOOKUP(G202,'نرخ عوامل'!A:E,5,0)/1.2</f>
        <v>131230</v>
      </c>
      <c r="L202" s="50">
        <v>1</v>
      </c>
      <c r="M202" s="6"/>
    </row>
    <row r="203" spans="1:13" ht="20.100000000000001" customHeight="1" x14ac:dyDescent="0.5">
      <c r="A203" s="2" t="str">
        <f>CONCATENATE(Analiz[[#This Row],[id2]],Analiz[[#This Row],[Feh]])</f>
        <v>2010804abn</v>
      </c>
      <c r="B203" s="3" t="s">
        <v>13</v>
      </c>
      <c r="C203" s="4" t="str">
        <f>CONCATENATE(Analiz[[#This Row],[radif]],Analiz[[#This Row],[item]])</f>
        <v>2010804</v>
      </c>
      <c r="D203" s="5">
        <v>2</v>
      </c>
      <c r="E203" s="52" t="s">
        <v>117</v>
      </c>
      <c r="F203" s="5">
        <v>1</v>
      </c>
      <c r="G203" s="6">
        <v>15010801</v>
      </c>
      <c r="H203" s="65" t="s">
        <v>114</v>
      </c>
      <c r="I203" s="6" t="s">
        <v>21</v>
      </c>
      <c r="J203" s="68">
        <v>0.248</v>
      </c>
      <c r="K203" s="63">
        <f>VLOOKUP(G203,'نرخ عوامل'!A:E,5,0)/1.2</f>
        <v>140652</v>
      </c>
      <c r="L203" s="50">
        <v>1</v>
      </c>
      <c r="M203" s="6"/>
    </row>
    <row r="204" spans="1:13" ht="20.100000000000001" customHeight="1" x14ac:dyDescent="0.5">
      <c r="A204" s="2" t="str">
        <f>CONCATENATE(Analiz[[#This Row],[id2]],Analiz[[#This Row],[Feh]])</f>
        <v>1010804abn</v>
      </c>
      <c r="B204" s="3" t="s">
        <v>13</v>
      </c>
      <c r="C204" s="4" t="str">
        <f>CONCATENATE(Analiz[[#This Row],[radif]],Analiz[[#This Row],[item]])</f>
        <v>1010804</v>
      </c>
      <c r="D204" s="5">
        <v>1</v>
      </c>
      <c r="E204" s="52" t="s">
        <v>117</v>
      </c>
      <c r="F204" s="5">
        <v>1</v>
      </c>
      <c r="G204" s="6">
        <v>14010102</v>
      </c>
      <c r="H204" s="65" t="s">
        <v>18</v>
      </c>
      <c r="I204" s="6" t="s">
        <v>19</v>
      </c>
      <c r="J204" s="68">
        <v>0.12</v>
      </c>
      <c r="K204" s="63">
        <f>VLOOKUP(G204,'نرخ عوامل'!A:E,5,0)/1.2</f>
        <v>131230</v>
      </c>
      <c r="L204" s="50">
        <v>1</v>
      </c>
      <c r="M204" s="6"/>
    </row>
    <row r="205" spans="1:13" ht="20.100000000000001" customHeight="1" x14ac:dyDescent="0.5">
      <c r="A205" s="2" t="str">
        <f>CONCATENATE(Analiz[[#This Row],[id2]],Analiz[[#This Row],[Feh]])</f>
        <v>2010805abn</v>
      </c>
      <c r="B205" s="3" t="s">
        <v>13</v>
      </c>
      <c r="C205" s="4" t="str">
        <f>CONCATENATE(Analiz[[#This Row],[radif]],Analiz[[#This Row],[item]])</f>
        <v>2010805</v>
      </c>
      <c r="D205" s="5">
        <v>2</v>
      </c>
      <c r="E205" s="52" t="s">
        <v>118</v>
      </c>
      <c r="F205" s="5">
        <v>1</v>
      </c>
      <c r="G205" s="6">
        <v>15010801</v>
      </c>
      <c r="H205" s="65" t="s">
        <v>114</v>
      </c>
      <c r="I205" s="6" t="s">
        <v>21</v>
      </c>
      <c r="J205" s="68">
        <v>0.32800000000000001</v>
      </c>
      <c r="K205" s="63">
        <f>VLOOKUP(G205,'نرخ عوامل'!A:E,5,0)/1.2</f>
        <v>140652</v>
      </c>
      <c r="L205" s="50">
        <v>1</v>
      </c>
      <c r="M205" s="6"/>
    </row>
    <row r="206" spans="1:13" ht="20.100000000000001" customHeight="1" x14ac:dyDescent="0.5">
      <c r="A206" s="2" t="str">
        <f>CONCATENATE(Analiz[[#This Row],[id2]],Analiz[[#This Row],[Feh]])</f>
        <v>1010805abn</v>
      </c>
      <c r="B206" s="3" t="s">
        <v>13</v>
      </c>
      <c r="C206" s="4" t="str">
        <f>CONCATENATE(Analiz[[#This Row],[radif]],Analiz[[#This Row],[item]])</f>
        <v>1010805</v>
      </c>
      <c r="D206" s="5">
        <v>1</v>
      </c>
      <c r="E206" s="52" t="s">
        <v>118</v>
      </c>
      <c r="F206" s="5">
        <v>1</v>
      </c>
      <c r="G206" s="6">
        <v>14010102</v>
      </c>
      <c r="H206" s="65" t="s">
        <v>18</v>
      </c>
      <c r="I206" s="6" t="s">
        <v>19</v>
      </c>
      <c r="J206" s="68">
        <v>0.184</v>
      </c>
      <c r="K206" s="63">
        <f>VLOOKUP(G206,'نرخ عوامل'!A:E,5,0)/1.2</f>
        <v>131230</v>
      </c>
      <c r="L206" s="50">
        <v>1</v>
      </c>
      <c r="M206" s="6"/>
    </row>
    <row r="207" spans="1:13" ht="20.100000000000001" customHeight="1" x14ac:dyDescent="0.5">
      <c r="A207" s="2" t="str">
        <f>CONCATENATE(Analiz[[#This Row],[id2]],Analiz[[#This Row],[Feh]])</f>
        <v>2010806abn</v>
      </c>
      <c r="B207" s="3" t="s">
        <v>13</v>
      </c>
      <c r="C207" s="4" t="str">
        <f>CONCATENATE(Analiz[[#This Row],[radif]],Analiz[[#This Row],[item]])</f>
        <v>2010806</v>
      </c>
      <c r="D207" s="5">
        <v>2</v>
      </c>
      <c r="E207" s="52" t="s">
        <v>119</v>
      </c>
      <c r="F207" s="5">
        <v>1</v>
      </c>
      <c r="G207" s="6">
        <v>15010801</v>
      </c>
      <c r="H207" s="65" t="s">
        <v>114</v>
      </c>
      <c r="I207" s="6" t="s">
        <v>21</v>
      </c>
      <c r="J207" s="68">
        <v>0.4</v>
      </c>
      <c r="K207" s="63">
        <f>VLOOKUP(G207,'نرخ عوامل'!A:E,5,0)/1.2</f>
        <v>140652</v>
      </c>
      <c r="L207" s="50">
        <v>1</v>
      </c>
      <c r="M207" s="6"/>
    </row>
    <row r="208" spans="1:13" ht="20.100000000000001" customHeight="1" x14ac:dyDescent="0.5">
      <c r="A208" s="2" t="str">
        <f>CONCATENATE(Analiz[[#This Row],[id2]],Analiz[[#This Row],[Feh]])</f>
        <v>1010806abn</v>
      </c>
      <c r="B208" s="3" t="s">
        <v>13</v>
      </c>
      <c r="C208" s="4" t="str">
        <f>CONCATENATE(Analiz[[#This Row],[radif]],Analiz[[#This Row],[item]])</f>
        <v>1010806</v>
      </c>
      <c r="D208" s="5">
        <v>1</v>
      </c>
      <c r="E208" s="52" t="s">
        <v>119</v>
      </c>
      <c r="F208" s="5">
        <v>1</v>
      </c>
      <c r="G208" s="6">
        <v>14010102</v>
      </c>
      <c r="H208" s="65" t="s">
        <v>18</v>
      </c>
      <c r="I208" s="6" t="s">
        <v>19</v>
      </c>
      <c r="J208" s="68">
        <v>0.184</v>
      </c>
      <c r="K208" s="63">
        <f>VLOOKUP(G208,'نرخ عوامل'!A:E,5,0)/1.2</f>
        <v>131230</v>
      </c>
      <c r="L208" s="50">
        <v>1</v>
      </c>
      <c r="M208" s="6"/>
    </row>
    <row r="209" spans="1:13" ht="20.100000000000001" customHeight="1" x14ac:dyDescent="0.5">
      <c r="A209" s="2" t="str">
        <f>CONCATENATE(Analiz[[#This Row],[id2]],Analiz[[#This Row],[Feh]])</f>
        <v>2010807abn</v>
      </c>
      <c r="B209" s="3" t="s">
        <v>13</v>
      </c>
      <c r="C209" s="4" t="str">
        <f>CONCATENATE(Analiz[[#This Row],[radif]],Analiz[[#This Row],[item]])</f>
        <v>2010807</v>
      </c>
      <c r="D209" s="5">
        <v>2</v>
      </c>
      <c r="E209" s="52" t="s">
        <v>120</v>
      </c>
      <c r="F209" s="5">
        <v>1</v>
      </c>
      <c r="G209" s="6">
        <v>15010801</v>
      </c>
      <c r="H209" s="65" t="s">
        <v>114</v>
      </c>
      <c r="I209" s="6" t="s">
        <v>21</v>
      </c>
      <c r="J209" s="68">
        <v>1.1599999999999999</v>
      </c>
      <c r="K209" s="63">
        <f>VLOOKUP(G209,'نرخ عوامل'!A:E,5,0)/1.2</f>
        <v>140652</v>
      </c>
      <c r="L209" s="50">
        <v>1</v>
      </c>
      <c r="M209" s="6"/>
    </row>
    <row r="210" spans="1:13" ht="20.100000000000001" customHeight="1" x14ac:dyDescent="0.5">
      <c r="A210" s="2" t="str">
        <f>CONCATENATE(Analiz[[#This Row],[id2]],Analiz[[#This Row],[Feh]])</f>
        <v>1010807abn</v>
      </c>
      <c r="B210" s="3" t="s">
        <v>13</v>
      </c>
      <c r="C210" s="4" t="str">
        <f>CONCATENATE(Analiz[[#This Row],[radif]],Analiz[[#This Row],[item]])</f>
        <v>1010807</v>
      </c>
      <c r="D210" s="5">
        <v>1</v>
      </c>
      <c r="E210" s="52" t="s">
        <v>120</v>
      </c>
      <c r="F210" s="5">
        <v>1</v>
      </c>
      <c r="G210" s="6">
        <v>14010102</v>
      </c>
      <c r="H210" s="65" t="s">
        <v>18</v>
      </c>
      <c r="I210" s="6" t="s">
        <v>19</v>
      </c>
      <c r="J210" s="68">
        <v>0.27200000000000002</v>
      </c>
      <c r="K210" s="63">
        <f>VLOOKUP(G210,'نرخ عوامل'!A:E,5,0)/1.2</f>
        <v>131230</v>
      </c>
      <c r="L210" s="50">
        <v>1</v>
      </c>
      <c r="M210" s="6"/>
    </row>
    <row r="211" spans="1:13" ht="20.100000000000001" customHeight="1" x14ac:dyDescent="0.5">
      <c r="A211" s="2" t="str">
        <f>CONCATENATE(Analiz[[#This Row],[id2]],Analiz[[#This Row],[Feh]])</f>
        <v>2010808abn</v>
      </c>
      <c r="B211" s="3" t="s">
        <v>13</v>
      </c>
      <c r="C211" s="4" t="str">
        <f>CONCATENATE(Analiz[[#This Row],[radif]],Analiz[[#This Row],[item]])</f>
        <v>2010808</v>
      </c>
      <c r="D211" s="5">
        <v>2</v>
      </c>
      <c r="E211" s="52" t="s">
        <v>121</v>
      </c>
      <c r="F211" s="5">
        <v>1</v>
      </c>
      <c r="G211" s="6">
        <v>16010203</v>
      </c>
      <c r="H211" s="65" t="s">
        <v>122</v>
      </c>
      <c r="I211" s="6" t="s">
        <v>21</v>
      </c>
      <c r="J211" s="68">
        <v>1.6E-2</v>
      </c>
      <c r="K211" s="63">
        <f>VLOOKUP(G211,'نرخ عوامل'!A:E,5,0)/1.2</f>
        <v>133747.33333333334</v>
      </c>
      <c r="L211" s="50">
        <v>1</v>
      </c>
      <c r="M211" s="6"/>
    </row>
    <row r="212" spans="1:13" ht="20.100000000000001" customHeight="1" x14ac:dyDescent="0.5">
      <c r="A212" s="2" t="str">
        <f>CONCATENATE(Analiz[[#This Row],[id2]],Analiz[[#This Row],[Feh]])</f>
        <v>1010808abn</v>
      </c>
      <c r="B212" s="3" t="s">
        <v>13</v>
      </c>
      <c r="C212" s="4" t="str">
        <f>CONCATENATE(Analiz[[#This Row],[radif]],Analiz[[#This Row],[item]])</f>
        <v>1010808</v>
      </c>
      <c r="D212" s="5">
        <v>1</v>
      </c>
      <c r="E212" s="52" t="s">
        <v>121</v>
      </c>
      <c r="F212" s="5">
        <v>1</v>
      </c>
      <c r="G212" s="6">
        <v>14010102</v>
      </c>
      <c r="H212" s="65" t="s">
        <v>18</v>
      </c>
      <c r="I212" s="6" t="s">
        <v>19</v>
      </c>
      <c r="J212" s="68">
        <v>1.6E-2</v>
      </c>
      <c r="K212" s="63">
        <f>VLOOKUP(G212,'نرخ عوامل'!A:E,5,0)/1.2</f>
        <v>131230</v>
      </c>
      <c r="L212" s="50">
        <v>1</v>
      </c>
      <c r="M212" s="6"/>
    </row>
    <row r="213" spans="1:13" ht="20.100000000000001" customHeight="1" x14ac:dyDescent="0.5">
      <c r="A213" s="2" t="str">
        <f>CONCATENATE(Analiz[[#This Row],[id2]],Analiz[[#This Row],[Feh]])</f>
        <v>2010809abn</v>
      </c>
      <c r="B213" s="3" t="s">
        <v>13</v>
      </c>
      <c r="C213" s="4" t="str">
        <f>CONCATENATE(Analiz[[#This Row],[radif]],Analiz[[#This Row],[item]])</f>
        <v>2010809</v>
      </c>
      <c r="D213" s="5">
        <v>2</v>
      </c>
      <c r="E213" s="52" t="s">
        <v>123</v>
      </c>
      <c r="F213" s="5">
        <v>1</v>
      </c>
      <c r="G213" s="6">
        <v>16010203</v>
      </c>
      <c r="H213" s="65" t="s">
        <v>122</v>
      </c>
      <c r="I213" s="6" t="s">
        <v>21</v>
      </c>
      <c r="J213" s="68">
        <v>0.44</v>
      </c>
      <c r="K213" s="63">
        <f>VLOOKUP(G213,'نرخ عوامل'!A:E,5,0)/1.2</f>
        <v>133747.33333333334</v>
      </c>
      <c r="L213" s="50">
        <v>1</v>
      </c>
      <c r="M213" s="6"/>
    </row>
    <row r="214" spans="1:13" ht="20.100000000000001" customHeight="1" x14ac:dyDescent="0.5">
      <c r="A214" s="2" t="str">
        <f>CONCATENATE(Analiz[[#This Row],[id2]],Analiz[[#This Row],[Feh]])</f>
        <v>1010809abn</v>
      </c>
      <c r="B214" s="3" t="s">
        <v>13</v>
      </c>
      <c r="C214" s="4" t="str">
        <f>CONCATENATE(Analiz[[#This Row],[radif]],Analiz[[#This Row],[item]])</f>
        <v>1010809</v>
      </c>
      <c r="D214" s="5">
        <v>1</v>
      </c>
      <c r="E214" s="52" t="s">
        <v>123</v>
      </c>
      <c r="F214" s="5">
        <v>1</v>
      </c>
      <c r="G214" s="6">
        <v>14010102</v>
      </c>
      <c r="H214" s="65" t="s">
        <v>18</v>
      </c>
      <c r="I214" s="6" t="s">
        <v>19</v>
      </c>
      <c r="J214" s="68">
        <v>2.4E-2</v>
      </c>
      <c r="K214" s="63">
        <f>VLOOKUP(G214,'نرخ عوامل'!A:E,5,0)/1.2</f>
        <v>131230</v>
      </c>
      <c r="L214" s="50">
        <v>1</v>
      </c>
      <c r="M214" s="6"/>
    </row>
    <row r="215" spans="1:13" ht="20.100000000000001" customHeight="1" x14ac:dyDescent="0.5">
      <c r="A215" s="2" t="str">
        <f>CONCATENATE(Analiz[[#This Row],[id2]],Analiz[[#This Row],[Feh]])</f>
        <v>2010810abn</v>
      </c>
      <c r="B215" s="3" t="s">
        <v>13</v>
      </c>
      <c r="C215" s="4" t="str">
        <f>CONCATENATE(Analiz[[#This Row],[radif]],Analiz[[#This Row],[item]])</f>
        <v>2010810</v>
      </c>
      <c r="D215" s="5">
        <v>2</v>
      </c>
      <c r="E215" s="52" t="s">
        <v>124</v>
      </c>
      <c r="F215" s="5">
        <v>1</v>
      </c>
      <c r="G215" s="6">
        <v>16010203</v>
      </c>
      <c r="H215" s="65" t="s">
        <v>122</v>
      </c>
      <c r="I215" s="6" t="s">
        <v>21</v>
      </c>
      <c r="J215" s="68">
        <v>0.224</v>
      </c>
      <c r="K215" s="63">
        <f>VLOOKUP(G215,'نرخ عوامل'!A:E,5,0)/1.2</f>
        <v>133747.33333333334</v>
      </c>
      <c r="L215" s="50">
        <v>1</v>
      </c>
      <c r="M215" s="6"/>
    </row>
    <row r="216" spans="1:13" ht="20.100000000000001" customHeight="1" x14ac:dyDescent="0.5">
      <c r="A216" s="2" t="str">
        <f>CONCATENATE(Analiz[[#This Row],[id2]],Analiz[[#This Row],[Feh]])</f>
        <v>1010810abn</v>
      </c>
      <c r="B216" s="3" t="s">
        <v>13</v>
      </c>
      <c r="C216" s="4" t="str">
        <f>CONCATENATE(Analiz[[#This Row],[radif]],Analiz[[#This Row],[item]])</f>
        <v>1010810</v>
      </c>
      <c r="D216" s="5">
        <v>1</v>
      </c>
      <c r="E216" s="52" t="s">
        <v>124</v>
      </c>
      <c r="F216" s="5">
        <v>1</v>
      </c>
      <c r="G216" s="6">
        <v>14010102</v>
      </c>
      <c r="H216" s="65" t="s">
        <v>18</v>
      </c>
      <c r="I216" s="6" t="s">
        <v>19</v>
      </c>
      <c r="J216" s="68">
        <v>5.6000000000000001E-2</v>
      </c>
      <c r="K216" s="63">
        <f>VLOOKUP(G216,'نرخ عوامل'!A:E,5,0)/1.2</f>
        <v>131230</v>
      </c>
      <c r="L216" s="50">
        <v>1</v>
      </c>
      <c r="M216" s="6"/>
    </row>
    <row r="217" spans="1:13" ht="20.100000000000001" customHeight="1" x14ac:dyDescent="0.5">
      <c r="A217" s="2" t="str">
        <f>CONCATENATE(Analiz[[#This Row],[id2]],Analiz[[#This Row],[Feh]])</f>
        <v>1010811abn</v>
      </c>
      <c r="B217" s="3" t="s">
        <v>13</v>
      </c>
      <c r="C217" s="4" t="str">
        <f>CONCATENATE(Analiz[[#This Row],[radif]],Analiz[[#This Row],[item]])</f>
        <v>1010811</v>
      </c>
      <c r="D217" s="5">
        <v>1</v>
      </c>
      <c r="E217" s="52" t="s">
        <v>125</v>
      </c>
      <c r="F217" s="5">
        <v>1</v>
      </c>
      <c r="G217" s="6">
        <v>16010203</v>
      </c>
      <c r="H217" s="65" t="s">
        <v>122</v>
      </c>
      <c r="I217" s="6" t="s">
        <v>21</v>
      </c>
      <c r="J217" s="68">
        <v>0.08</v>
      </c>
      <c r="K217" s="63">
        <f>VLOOKUP(G217,'نرخ عوامل'!A:E,5,0)/1.2</f>
        <v>133747.33333333334</v>
      </c>
      <c r="L217" s="50">
        <v>1</v>
      </c>
      <c r="M217" s="6"/>
    </row>
    <row r="218" spans="1:13" ht="20.100000000000001" customHeight="1" x14ac:dyDescent="0.5">
      <c r="A218" s="2" t="str">
        <f>CONCATENATE(Analiz[[#This Row],[id2]],Analiz[[#This Row],[Feh]])</f>
        <v>3010901abn</v>
      </c>
      <c r="B218" s="3" t="s">
        <v>13</v>
      </c>
      <c r="C218" s="4" t="str">
        <f>CONCATENATE(Analiz[[#This Row],[radif]],Analiz[[#This Row],[item]])</f>
        <v>3010901</v>
      </c>
      <c r="D218" s="5">
        <v>3</v>
      </c>
      <c r="E218" s="52" t="s">
        <v>126</v>
      </c>
      <c r="F218" s="5">
        <v>1</v>
      </c>
      <c r="G218" s="6">
        <v>14240601</v>
      </c>
      <c r="H218" s="65" t="s">
        <v>75</v>
      </c>
      <c r="I218" s="6" t="s">
        <v>19</v>
      </c>
      <c r="J218" s="68">
        <v>0.16900000000000001</v>
      </c>
      <c r="K218" s="63">
        <f>VLOOKUP(G218,'نرخ عوامل'!A:E,5,0)/1.2</f>
        <v>153401.16666666666</v>
      </c>
      <c r="L218" s="50">
        <v>1</v>
      </c>
      <c r="M218" s="6"/>
    </row>
    <row r="219" spans="1:13" ht="20.100000000000001" customHeight="1" x14ac:dyDescent="0.5">
      <c r="A219" s="2" t="str">
        <f>CONCATENATE(Analiz[[#This Row],[id2]],Analiz[[#This Row],[Feh]])</f>
        <v>2010901abn</v>
      </c>
      <c r="B219" s="3" t="s">
        <v>13</v>
      </c>
      <c r="C219" s="4" t="str">
        <f>CONCATENATE(Analiz[[#This Row],[radif]],Analiz[[#This Row],[item]])</f>
        <v>2010901</v>
      </c>
      <c r="D219" s="5">
        <v>2</v>
      </c>
      <c r="E219" s="52" t="s">
        <v>126</v>
      </c>
      <c r="F219" s="5">
        <v>1</v>
      </c>
      <c r="G219" s="6">
        <v>14010102</v>
      </c>
      <c r="H219" s="65" t="s">
        <v>18</v>
      </c>
      <c r="I219" s="6" t="s">
        <v>19</v>
      </c>
      <c r="J219" s="68">
        <v>0.16900000000000001</v>
      </c>
      <c r="K219" s="63">
        <f>VLOOKUP(G219,'نرخ عوامل'!A:E,5,0)/1.2</f>
        <v>131230</v>
      </c>
      <c r="L219" s="50">
        <v>1</v>
      </c>
      <c r="M219" s="6"/>
    </row>
    <row r="220" spans="1:13" ht="20.100000000000001" customHeight="1" x14ac:dyDescent="0.5">
      <c r="A220" s="2" t="str">
        <f>CONCATENATE(Analiz[[#This Row],[id2]],Analiz[[#This Row],[Feh]])</f>
        <v>1010901abn</v>
      </c>
      <c r="B220" s="3" t="s">
        <v>13</v>
      </c>
      <c r="C220" s="4" t="str">
        <f>CONCATENATE(Analiz[[#This Row],[radif]],Analiz[[#This Row],[item]])</f>
        <v>1010901</v>
      </c>
      <c r="D220" s="5">
        <v>1</v>
      </c>
      <c r="E220" s="52" t="s">
        <v>126</v>
      </c>
      <c r="F220" s="5">
        <v>1</v>
      </c>
      <c r="G220" s="6">
        <v>13041001</v>
      </c>
      <c r="H220" s="65" t="s">
        <v>74</v>
      </c>
      <c r="I220" s="6" t="s">
        <v>23</v>
      </c>
      <c r="J220" s="68">
        <v>0.16900000000000001</v>
      </c>
      <c r="K220" s="63">
        <f>VLOOKUP(G220,'نرخ عوامل'!A:E,5,0)/1.2</f>
        <v>145380.16666666669</v>
      </c>
      <c r="L220" s="50">
        <v>1</v>
      </c>
      <c r="M220" s="6"/>
    </row>
    <row r="221" spans="1:13" ht="20.100000000000001" customHeight="1" x14ac:dyDescent="0.5">
      <c r="A221" s="2" t="str">
        <f>CONCATENATE(Analiz[[#This Row],[id2]],Analiz[[#This Row],[Feh]])</f>
        <v>5010901abn</v>
      </c>
      <c r="B221" s="3" t="s">
        <v>13</v>
      </c>
      <c r="C221" s="4" t="str">
        <f>CONCATENATE(Analiz[[#This Row],[radif]],Analiz[[#This Row],[item]])</f>
        <v>5010901</v>
      </c>
      <c r="D221" s="5">
        <v>5</v>
      </c>
      <c r="E221" s="52" t="s">
        <v>126</v>
      </c>
      <c r="F221" s="5">
        <v>2</v>
      </c>
      <c r="G221" s="6">
        <v>28070101</v>
      </c>
      <c r="H221" s="65" t="s">
        <v>42</v>
      </c>
      <c r="I221" s="6" t="s">
        <v>43</v>
      </c>
      <c r="J221" s="68">
        <v>2.9999999999999997E-4</v>
      </c>
      <c r="K221" s="63">
        <f>VLOOKUP(G221,'نرخ عوامل'!A:E,5,0)/5</f>
        <v>122751.56000000001</v>
      </c>
      <c r="L221" s="50">
        <v>1</v>
      </c>
      <c r="M221" s="6"/>
    </row>
    <row r="222" spans="1:13" ht="20.100000000000001" customHeight="1" x14ac:dyDescent="0.5">
      <c r="A222" s="2" t="str">
        <f>CONCATENATE(Analiz[[#This Row],[id2]],Analiz[[#This Row],[Feh]])</f>
        <v>6010901abn</v>
      </c>
      <c r="B222" s="3" t="s">
        <v>13</v>
      </c>
      <c r="C222" s="4" t="str">
        <f>CONCATENATE(Analiz[[#This Row],[radif]],Analiz[[#This Row],[item]])</f>
        <v>6010901</v>
      </c>
      <c r="D222" s="5">
        <v>6</v>
      </c>
      <c r="E222" s="52" t="s">
        <v>126</v>
      </c>
      <c r="F222" s="5">
        <v>2</v>
      </c>
      <c r="G222" s="6">
        <v>28110101</v>
      </c>
      <c r="H222" s="65" t="s">
        <v>78</v>
      </c>
      <c r="I222" s="6" t="s">
        <v>25</v>
      </c>
      <c r="J222" s="68">
        <v>1.6E-2</v>
      </c>
      <c r="K222" s="63">
        <f>VLOOKUP(G222,'نرخ عوامل'!A:E,5,0)/5</f>
        <v>8224.4600000000009</v>
      </c>
      <c r="L222" s="50">
        <v>1</v>
      </c>
      <c r="M222" s="6"/>
    </row>
    <row r="223" spans="1:13" ht="20.100000000000001" customHeight="1" x14ac:dyDescent="0.5">
      <c r="A223" s="2" t="str">
        <f>CONCATENATE(Analiz[[#This Row],[id2]],Analiz[[#This Row],[Feh]])</f>
        <v>4010901abn</v>
      </c>
      <c r="B223" s="3" t="s">
        <v>13</v>
      </c>
      <c r="C223" s="4" t="str">
        <f>CONCATENATE(Analiz[[#This Row],[radif]],Analiz[[#This Row],[item]])</f>
        <v>4010901</v>
      </c>
      <c r="D223" s="5">
        <v>4</v>
      </c>
      <c r="E223" s="52" t="s">
        <v>126</v>
      </c>
      <c r="F223" s="5">
        <v>2</v>
      </c>
      <c r="G223" s="6">
        <v>25040102</v>
      </c>
      <c r="H223" s="65" t="s">
        <v>76</v>
      </c>
      <c r="I223" s="6" t="s">
        <v>16</v>
      </c>
      <c r="J223" s="68">
        <v>0.16900000000000001</v>
      </c>
      <c r="K223" s="63">
        <f>VLOOKUP(G223,'نرخ عوامل'!A:E,5,0)/5</f>
        <v>73764.540000000008</v>
      </c>
      <c r="L223" s="50">
        <v>1</v>
      </c>
      <c r="M223" s="6"/>
    </row>
    <row r="224" spans="1:13" ht="20.100000000000001" customHeight="1" x14ac:dyDescent="0.5">
      <c r="A224" s="2" t="str">
        <f>CONCATENATE(Analiz[[#This Row],[id2]],Analiz[[#This Row],[Feh]])</f>
        <v>3010902abn</v>
      </c>
      <c r="B224" s="3" t="s">
        <v>13</v>
      </c>
      <c r="C224" s="4" t="str">
        <f>CONCATENATE(Analiz[[#This Row],[radif]],Analiz[[#This Row],[item]])</f>
        <v>3010902</v>
      </c>
      <c r="D224" s="5">
        <v>3</v>
      </c>
      <c r="E224" s="52" t="s">
        <v>127</v>
      </c>
      <c r="F224" s="5">
        <v>1</v>
      </c>
      <c r="G224" s="6">
        <v>14240601</v>
      </c>
      <c r="H224" s="65" t="s">
        <v>75</v>
      </c>
      <c r="I224" s="6" t="s">
        <v>19</v>
      </c>
      <c r="J224" s="68">
        <v>5.0700000000000002E-2</v>
      </c>
      <c r="K224" s="63">
        <f>VLOOKUP(G224,'نرخ عوامل'!A:E,5,0)/1.2</f>
        <v>153401.16666666666</v>
      </c>
      <c r="L224" s="50">
        <v>1</v>
      </c>
      <c r="M224" s="6"/>
    </row>
    <row r="225" spans="1:13" ht="20.100000000000001" customHeight="1" x14ac:dyDescent="0.5">
      <c r="A225" s="2" t="str">
        <f>CONCATENATE(Analiz[[#This Row],[id2]],Analiz[[#This Row],[Feh]])</f>
        <v>2010902abn</v>
      </c>
      <c r="B225" s="3" t="s">
        <v>13</v>
      </c>
      <c r="C225" s="4" t="str">
        <f>CONCATENATE(Analiz[[#This Row],[radif]],Analiz[[#This Row],[item]])</f>
        <v>2010902</v>
      </c>
      <c r="D225" s="5">
        <v>2</v>
      </c>
      <c r="E225" s="52" t="s">
        <v>127</v>
      </c>
      <c r="F225" s="5">
        <v>1</v>
      </c>
      <c r="G225" s="6">
        <v>14010102</v>
      </c>
      <c r="H225" s="65" t="s">
        <v>18</v>
      </c>
      <c r="I225" s="6" t="s">
        <v>19</v>
      </c>
      <c r="J225" s="68">
        <v>5.0700000000000002E-2</v>
      </c>
      <c r="K225" s="63">
        <f>VLOOKUP(G225,'نرخ عوامل'!A:E,5,0)/1.2</f>
        <v>131230</v>
      </c>
      <c r="L225" s="50">
        <v>1</v>
      </c>
      <c r="M225" s="6"/>
    </row>
    <row r="226" spans="1:13" ht="20.100000000000001" customHeight="1" x14ac:dyDescent="0.5">
      <c r="A226" s="2" t="str">
        <f>CONCATENATE(Analiz[[#This Row],[id2]],Analiz[[#This Row],[Feh]])</f>
        <v>1010902abn</v>
      </c>
      <c r="B226" s="3" t="s">
        <v>13</v>
      </c>
      <c r="C226" s="4" t="str">
        <f>CONCATENATE(Analiz[[#This Row],[radif]],Analiz[[#This Row],[item]])</f>
        <v>1010902</v>
      </c>
      <c r="D226" s="5">
        <v>1</v>
      </c>
      <c r="E226" s="52" t="s">
        <v>127</v>
      </c>
      <c r="F226" s="5">
        <v>1</v>
      </c>
      <c r="G226" s="6">
        <v>13041001</v>
      </c>
      <c r="H226" s="65" t="s">
        <v>74</v>
      </c>
      <c r="I226" s="6" t="s">
        <v>23</v>
      </c>
      <c r="J226" s="68">
        <v>5.0700000000000002E-2</v>
      </c>
      <c r="K226" s="63">
        <f>VLOOKUP(G226,'نرخ عوامل'!A:E,5,0)/1.2</f>
        <v>145380.16666666669</v>
      </c>
      <c r="L226" s="50">
        <v>1</v>
      </c>
      <c r="M226" s="6"/>
    </row>
    <row r="227" spans="1:13" ht="20.100000000000001" customHeight="1" x14ac:dyDescent="0.5">
      <c r="A227" s="2" t="str">
        <f>CONCATENATE(Analiz[[#This Row],[id2]],Analiz[[#This Row],[Feh]])</f>
        <v>5010902abn</v>
      </c>
      <c r="B227" s="3" t="s">
        <v>13</v>
      </c>
      <c r="C227" s="4" t="str">
        <f>CONCATENATE(Analiz[[#This Row],[radif]],Analiz[[#This Row],[item]])</f>
        <v>5010902</v>
      </c>
      <c r="D227" s="5">
        <v>5</v>
      </c>
      <c r="E227" s="52" t="s">
        <v>127</v>
      </c>
      <c r="F227" s="5">
        <v>2</v>
      </c>
      <c r="G227" s="6">
        <v>28070101</v>
      </c>
      <c r="H227" s="65" t="s">
        <v>42</v>
      </c>
      <c r="I227" s="6" t="s">
        <v>43</v>
      </c>
      <c r="J227" s="68">
        <v>1E-4</v>
      </c>
      <c r="K227" s="63">
        <f>VLOOKUP(G227,'نرخ عوامل'!A:E,5,0)/5</f>
        <v>122751.56000000001</v>
      </c>
      <c r="L227" s="50">
        <v>1</v>
      </c>
      <c r="M227" s="6"/>
    </row>
    <row r="228" spans="1:13" ht="20.100000000000001" customHeight="1" x14ac:dyDescent="0.5">
      <c r="A228" s="2" t="str">
        <f>CONCATENATE(Analiz[[#This Row],[id2]],Analiz[[#This Row],[Feh]])</f>
        <v>6010902abn</v>
      </c>
      <c r="B228" s="3" t="s">
        <v>13</v>
      </c>
      <c r="C228" s="4" t="str">
        <f>CONCATENATE(Analiz[[#This Row],[radif]],Analiz[[#This Row],[item]])</f>
        <v>6010902</v>
      </c>
      <c r="D228" s="5">
        <v>6</v>
      </c>
      <c r="E228" s="52" t="s">
        <v>127</v>
      </c>
      <c r="F228" s="5">
        <v>2</v>
      </c>
      <c r="G228" s="6">
        <v>28110101</v>
      </c>
      <c r="H228" s="65" t="s">
        <v>78</v>
      </c>
      <c r="I228" s="6" t="s">
        <v>25</v>
      </c>
      <c r="J228" s="68">
        <v>5.0700000000000002E-2</v>
      </c>
      <c r="K228" s="63">
        <f>VLOOKUP(G228,'نرخ عوامل'!A:E,5,0)/5</f>
        <v>8224.4600000000009</v>
      </c>
      <c r="L228" s="50">
        <v>1</v>
      </c>
      <c r="M228" s="6"/>
    </row>
    <row r="229" spans="1:13" ht="20.100000000000001" customHeight="1" x14ac:dyDescent="0.5">
      <c r="A229" s="2" t="str">
        <f>CONCATENATE(Analiz[[#This Row],[id2]],Analiz[[#This Row],[Feh]])</f>
        <v>4010902abn</v>
      </c>
      <c r="B229" s="3" t="s">
        <v>13</v>
      </c>
      <c r="C229" s="4" t="str">
        <f>CONCATENATE(Analiz[[#This Row],[radif]],Analiz[[#This Row],[item]])</f>
        <v>4010902</v>
      </c>
      <c r="D229" s="5">
        <v>4</v>
      </c>
      <c r="E229" s="52" t="s">
        <v>127</v>
      </c>
      <c r="F229" s="5">
        <v>2</v>
      </c>
      <c r="G229" s="6">
        <v>25040102</v>
      </c>
      <c r="H229" s="65" t="s">
        <v>76</v>
      </c>
      <c r="I229" s="6" t="s">
        <v>16</v>
      </c>
      <c r="J229" s="68">
        <v>5.0700000000000002E-2</v>
      </c>
      <c r="K229" s="63">
        <f>VLOOKUP(G229,'نرخ عوامل'!A:E,5,0)/5</f>
        <v>73764.540000000008</v>
      </c>
      <c r="L229" s="50">
        <v>1</v>
      </c>
      <c r="M229" s="6"/>
    </row>
    <row r="230" spans="1:13" ht="20.100000000000001" customHeight="1" x14ac:dyDescent="0.5">
      <c r="A230" s="2" t="str">
        <f>CONCATENATE(Analiz[[#This Row],[id2]],Analiz[[#This Row],[Feh]])</f>
        <v>3010903abn</v>
      </c>
      <c r="B230" s="3" t="s">
        <v>13</v>
      </c>
      <c r="C230" s="4" t="str">
        <f>CONCATENATE(Analiz[[#This Row],[radif]],Analiz[[#This Row],[item]])</f>
        <v>3010903</v>
      </c>
      <c r="D230" s="5">
        <v>3</v>
      </c>
      <c r="E230" s="52" t="s">
        <v>128</v>
      </c>
      <c r="F230" s="5">
        <v>1</v>
      </c>
      <c r="G230" s="6">
        <v>14240601</v>
      </c>
      <c r="H230" s="65" t="s">
        <v>75</v>
      </c>
      <c r="I230" s="6" t="s">
        <v>19</v>
      </c>
      <c r="J230" s="68">
        <v>0.18</v>
      </c>
      <c r="K230" s="63">
        <f>VLOOKUP(G230,'نرخ عوامل'!A:E,5,0)/1.2</f>
        <v>153401.16666666666</v>
      </c>
      <c r="L230" s="50">
        <v>1.21</v>
      </c>
      <c r="M230" s="6"/>
    </row>
    <row r="231" spans="1:13" ht="20.100000000000001" customHeight="1" x14ac:dyDescent="0.5">
      <c r="A231" s="2" t="str">
        <f>CONCATENATE(Analiz[[#This Row],[id2]],Analiz[[#This Row],[Feh]])</f>
        <v>2010903abn</v>
      </c>
      <c r="B231" s="3" t="s">
        <v>13</v>
      </c>
      <c r="C231" s="4" t="str">
        <f>CONCATENATE(Analiz[[#This Row],[radif]],Analiz[[#This Row],[item]])</f>
        <v>2010903</v>
      </c>
      <c r="D231" s="5">
        <v>2</v>
      </c>
      <c r="E231" s="52" t="s">
        <v>128</v>
      </c>
      <c r="F231" s="5">
        <v>1</v>
      </c>
      <c r="G231" s="6">
        <v>14010102</v>
      </c>
      <c r="H231" s="65" t="s">
        <v>18</v>
      </c>
      <c r="I231" s="6" t="s">
        <v>19</v>
      </c>
      <c r="J231" s="68">
        <v>0.18</v>
      </c>
      <c r="K231" s="63">
        <f>VLOOKUP(G231,'نرخ عوامل'!A:E,5,0)/1.2</f>
        <v>131230</v>
      </c>
      <c r="L231" s="50">
        <v>1.21</v>
      </c>
      <c r="M231" s="6"/>
    </row>
    <row r="232" spans="1:13" ht="20.100000000000001" customHeight="1" x14ac:dyDescent="0.5">
      <c r="A232" s="2" t="str">
        <f>CONCATENATE(Analiz[[#This Row],[id2]],Analiz[[#This Row],[Feh]])</f>
        <v>1010903abn</v>
      </c>
      <c r="B232" s="3" t="s">
        <v>13</v>
      </c>
      <c r="C232" s="4" t="str">
        <f>CONCATENATE(Analiz[[#This Row],[radif]],Analiz[[#This Row],[item]])</f>
        <v>1010903</v>
      </c>
      <c r="D232" s="5">
        <v>1</v>
      </c>
      <c r="E232" s="52" t="s">
        <v>128</v>
      </c>
      <c r="F232" s="5">
        <v>1</v>
      </c>
      <c r="G232" s="6">
        <v>13041001</v>
      </c>
      <c r="H232" s="65" t="s">
        <v>74</v>
      </c>
      <c r="I232" s="6" t="s">
        <v>23</v>
      </c>
      <c r="J232" s="68">
        <v>0.18</v>
      </c>
      <c r="K232" s="63">
        <f>VLOOKUP(G232,'نرخ عوامل'!A:E,5,0)/1.2</f>
        <v>145380.16666666669</v>
      </c>
      <c r="L232" s="50">
        <v>1.21</v>
      </c>
      <c r="M232" s="6"/>
    </row>
    <row r="233" spans="1:13" ht="20.100000000000001" customHeight="1" x14ac:dyDescent="0.5">
      <c r="A233" s="2" t="str">
        <f>CONCATENATE(Analiz[[#This Row],[id2]],Analiz[[#This Row],[Feh]])</f>
        <v>5010903abn</v>
      </c>
      <c r="B233" s="3" t="s">
        <v>13</v>
      </c>
      <c r="C233" s="4" t="str">
        <f>CONCATENATE(Analiz[[#This Row],[radif]],Analiz[[#This Row],[item]])</f>
        <v>5010903</v>
      </c>
      <c r="D233" s="5">
        <v>5</v>
      </c>
      <c r="E233" s="52" t="s">
        <v>128</v>
      </c>
      <c r="F233" s="5">
        <v>2</v>
      </c>
      <c r="G233" s="6">
        <v>28070101</v>
      </c>
      <c r="H233" s="65" t="s">
        <v>42</v>
      </c>
      <c r="I233" s="6" t="s">
        <v>43</v>
      </c>
      <c r="J233" s="68">
        <v>5.9999999999999995E-4</v>
      </c>
      <c r="K233" s="63">
        <f>VLOOKUP(G233,'نرخ عوامل'!A:E,5,0)/5</f>
        <v>122751.56000000001</v>
      </c>
      <c r="L233" s="50">
        <v>1.21</v>
      </c>
      <c r="M233" s="6"/>
    </row>
    <row r="234" spans="1:13" ht="20.100000000000001" customHeight="1" x14ac:dyDescent="0.5">
      <c r="A234" s="2" t="str">
        <f>CONCATENATE(Analiz[[#This Row],[id2]],Analiz[[#This Row],[Feh]])</f>
        <v>7010903abn</v>
      </c>
      <c r="B234" s="3" t="s">
        <v>13</v>
      </c>
      <c r="C234" s="4" t="str">
        <f>CONCATENATE(Analiz[[#This Row],[radif]],Analiz[[#This Row],[item]])</f>
        <v>7010903</v>
      </c>
      <c r="D234" s="5">
        <v>7</v>
      </c>
      <c r="E234" s="52" t="s">
        <v>128</v>
      </c>
      <c r="F234" s="5">
        <v>2</v>
      </c>
      <c r="G234" s="6">
        <v>28110101</v>
      </c>
      <c r="H234" s="65" t="s">
        <v>78</v>
      </c>
      <c r="I234" s="6" t="s">
        <v>25</v>
      </c>
      <c r="J234" s="68">
        <v>0.18</v>
      </c>
      <c r="K234" s="63">
        <f>VLOOKUP(G234,'نرخ عوامل'!A:E,5,0)/5</f>
        <v>8224.4600000000009</v>
      </c>
      <c r="L234" s="50">
        <v>1.21</v>
      </c>
      <c r="M234" s="6"/>
    </row>
    <row r="235" spans="1:13" ht="20.100000000000001" customHeight="1" x14ac:dyDescent="0.5">
      <c r="A235" s="2" t="str">
        <f>CONCATENATE(Analiz[[#This Row],[id2]],Analiz[[#This Row],[Feh]])</f>
        <v>6010903abn</v>
      </c>
      <c r="B235" s="3" t="s">
        <v>13</v>
      </c>
      <c r="C235" s="4" t="str">
        <f>CONCATENATE(Analiz[[#This Row],[radif]],Analiz[[#This Row],[item]])</f>
        <v>6010903</v>
      </c>
      <c r="D235" s="5">
        <v>6</v>
      </c>
      <c r="E235" s="52" t="s">
        <v>128</v>
      </c>
      <c r="F235" s="5">
        <v>2</v>
      </c>
      <c r="G235" s="6">
        <v>28070701</v>
      </c>
      <c r="H235" s="65" t="s">
        <v>77</v>
      </c>
      <c r="I235" s="6" t="s">
        <v>43</v>
      </c>
      <c r="J235" s="68">
        <v>5.9999999999999995E-4</v>
      </c>
      <c r="K235" s="63">
        <f>VLOOKUP(G235,'نرخ عوامل'!A:E,5,0)/5</f>
        <v>141350.28</v>
      </c>
      <c r="L235" s="50">
        <v>1.21</v>
      </c>
      <c r="M235" s="6"/>
    </row>
    <row r="236" spans="1:13" ht="20.100000000000001" customHeight="1" x14ac:dyDescent="0.5">
      <c r="A236" s="2" t="str">
        <f>CONCATENATE(Analiz[[#This Row],[id2]],Analiz[[#This Row],[Feh]])</f>
        <v>4010903abn</v>
      </c>
      <c r="B236" s="3" t="s">
        <v>13</v>
      </c>
      <c r="C236" s="4" t="str">
        <f>CONCATENATE(Analiz[[#This Row],[radif]],Analiz[[#This Row],[item]])</f>
        <v>4010903</v>
      </c>
      <c r="D236" s="5">
        <v>4</v>
      </c>
      <c r="E236" s="52" t="s">
        <v>128</v>
      </c>
      <c r="F236" s="5">
        <v>2</v>
      </c>
      <c r="G236" s="6">
        <v>25040102</v>
      </c>
      <c r="H236" s="65" t="s">
        <v>76</v>
      </c>
      <c r="I236" s="6" t="s">
        <v>16</v>
      </c>
      <c r="J236" s="68">
        <v>0.18</v>
      </c>
      <c r="K236" s="63">
        <f>VLOOKUP(G236,'نرخ عوامل'!A:E,5,0)/5</f>
        <v>73764.540000000008</v>
      </c>
      <c r="L236" s="50">
        <v>1.452</v>
      </c>
      <c r="M236" s="6"/>
    </row>
    <row r="237" spans="1:13" ht="20.100000000000001" customHeight="1" x14ac:dyDescent="0.5">
      <c r="A237" s="2" t="str">
        <f>CONCATENATE(Analiz[[#This Row],[id2]],Analiz[[#This Row],[Feh]])</f>
        <v>3010904abn</v>
      </c>
      <c r="B237" s="3" t="s">
        <v>13</v>
      </c>
      <c r="C237" s="4" t="str">
        <f>CONCATENATE(Analiz[[#This Row],[radif]],Analiz[[#This Row],[item]])</f>
        <v>3010904</v>
      </c>
      <c r="D237" s="5">
        <v>3</v>
      </c>
      <c r="E237" s="52" t="s">
        <v>129</v>
      </c>
      <c r="F237" s="5">
        <v>1</v>
      </c>
      <c r="G237" s="6">
        <v>14240601</v>
      </c>
      <c r="H237" s="65" t="s">
        <v>75</v>
      </c>
      <c r="I237" s="6" t="s">
        <v>19</v>
      </c>
      <c r="J237" s="68">
        <v>6.9500000000000006E-2</v>
      </c>
      <c r="K237" s="63">
        <f>VLOOKUP(G237,'نرخ عوامل'!A:E,5,0)/1.2</f>
        <v>153401.16666666666</v>
      </c>
      <c r="L237" s="50">
        <v>1</v>
      </c>
      <c r="M237" s="6"/>
    </row>
    <row r="238" spans="1:13" ht="20.100000000000001" customHeight="1" x14ac:dyDescent="0.5">
      <c r="A238" s="2" t="str">
        <f>CONCATENATE(Analiz[[#This Row],[id2]],Analiz[[#This Row],[Feh]])</f>
        <v>2010904abn</v>
      </c>
      <c r="B238" s="3" t="s">
        <v>13</v>
      </c>
      <c r="C238" s="4" t="str">
        <f>CONCATENATE(Analiz[[#This Row],[radif]],Analiz[[#This Row],[item]])</f>
        <v>2010904</v>
      </c>
      <c r="D238" s="5">
        <v>2</v>
      </c>
      <c r="E238" s="52" t="s">
        <v>129</v>
      </c>
      <c r="F238" s="5">
        <v>1</v>
      </c>
      <c r="G238" s="6">
        <v>14010102</v>
      </c>
      <c r="H238" s="65" t="s">
        <v>18</v>
      </c>
      <c r="I238" s="6" t="s">
        <v>19</v>
      </c>
      <c r="J238" s="68">
        <v>6.9500000000000006E-2</v>
      </c>
      <c r="K238" s="63">
        <f>VLOOKUP(G238,'نرخ عوامل'!A:E,5,0)/1.2</f>
        <v>131230</v>
      </c>
      <c r="L238" s="50">
        <v>1</v>
      </c>
      <c r="M238" s="6"/>
    </row>
    <row r="239" spans="1:13" ht="20.100000000000001" customHeight="1" x14ac:dyDescent="0.5">
      <c r="A239" s="2" t="str">
        <f>CONCATENATE(Analiz[[#This Row],[id2]],Analiz[[#This Row],[Feh]])</f>
        <v>1010904abn</v>
      </c>
      <c r="B239" s="3" t="s">
        <v>13</v>
      </c>
      <c r="C239" s="4" t="str">
        <f>CONCATENATE(Analiz[[#This Row],[radif]],Analiz[[#This Row],[item]])</f>
        <v>1010904</v>
      </c>
      <c r="D239" s="5">
        <v>1</v>
      </c>
      <c r="E239" s="52" t="s">
        <v>129</v>
      </c>
      <c r="F239" s="5">
        <v>1</v>
      </c>
      <c r="G239" s="6">
        <v>13041001</v>
      </c>
      <c r="H239" s="65" t="s">
        <v>74</v>
      </c>
      <c r="I239" s="6" t="s">
        <v>23</v>
      </c>
      <c r="J239" s="68">
        <v>3.4700000000000002E-2</v>
      </c>
      <c r="K239" s="63">
        <f>VLOOKUP(G239,'نرخ عوامل'!A:E,5,0)/1.2</f>
        <v>145380.16666666669</v>
      </c>
      <c r="L239" s="50">
        <v>1</v>
      </c>
      <c r="M239" s="6"/>
    </row>
    <row r="240" spans="1:13" ht="20.100000000000001" customHeight="1" x14ac:dyDescent="0.5">
      <c r="A240" s="2" t="str">
        <f>CONCATENATE(Analiz[[#This Row],[id2]],Analiz[[#This Row],[Feh]])</f>
        <v>5010904abn</v>
      </c>
      <c r="B240" s="3" t="s">
        <v>13</v>
      </c>
      <c r="C240" s="4" t="str">
        <f>CONCATENATE(Analiz[[#This Row],[radif]],Analiz[[#This Row],[item]])</f>
        <v>5010904</v>
      </c>
      <c r="D240" s="5">
        <v>5</v>
      </c>
      <c r="E240" s="52" t="s">
        <v>129</v>
      </c>
      <c r="F240" s="5">
        <v>2</v>
      </c>
      <c r="G240" s="6">
        <v>28070101</v>
      </c>
      <c r="H240" s="65" t="s">
        <v>42</v>
      </c>
      <c r="I240" s="6" t="s">
        <v>43</v>
      </c>
      <c r="J240" s="68">
        <v>1E-4</v>
      </c>
      <c r="K240" s="63">
        <f>VLOOKUP(G240,'نرخ عوامل'!A:E,5,0)/5</f>
        <v>122751.56000000001</v>
      </c>
      <c r="L240" s="50">
        <v>1</v>
      </c>
      <c r="M240" s="6"/>
    </row>
    <row r="241" spans="1:13" ht="20.100000000000001" customHeight="1" x14ac:dyDescent="0.5">
      <c r="A241" s="2" t="str">
        <f>CONCATENATE(Analiz[[#This Row],[id2]],Analiz[[#This Row],[Feh]])</f>
        <v>7010904abn</v>
      </c>
      <c r="B241" s="3" t="s">
        <v>13</v>
      </c>
      <c r="C241" s="4" t="str">
        <f>CONCATENATE(Analiz[[#This Row],[radif]],Analiz[[#This Row],[item]])</f>
        <v>7010904</v>
      </c>
      <c r="D241" s="5">
        <v>7</v>
      </c>
      <c r="E241" s="52" t="s">
        <v>129</v>
      </c>
      <c r="F241" s="5">
        <v>2</v>
      </c>
      <c r="G241" s="6">
        <v>28110101</v>
      </c>
      <c r="H241" s="65" t="s">
        <v>78</v>
      </c>
      <c r="I241" s="6" t="s">
        <v>25</v>
      </c>
      <c r="J241" s="68">
        <v>3.4700000000000002E-2</v>
      </c>
      <c r="K241" s="63">
        <f>VLOOKUP(G241,'نرخ عوامل'!A:E,5,0)/5</f>
        <v>8224.4600000000009</v>
      </c>
      <c r="L241" s="50">
        <v>1</v>
      </c>
      <c r="M241" s="6"/>
    </row>
    <row r="242" spans="1:13" ht="20.100000000000001" customHeight="1" x14ac:dyDescent="0.5">
      <c r="A242" s="2" t="str">
        <f>CONCATENATE(Analiz[[#This Row],[id2]],Analiz[[#This Row],[Feh]])</f>
        <v>6010904abn</v>
      </c>
      <c r="B242" s="3" t="s">
        <v>13</v>
      </c>
      <c r="C242" s="4" t="str">
        <f>CONCATENATE(Analiz[[#This Row],[radif]],Analiz[[#This Row],[item]])</f>
        <v>6010904</v>
      </c>
      <c r="D242" s="5">
        <v>6</v>
      </c>
      <c r="E242" s="52" t="s">
        <v>129</v>
      </c>
      <c r="F242" s="5">
        <v>2</v>
      </c>
      <c r="G242" s="6">
        <v>28070701</v>
      </c>
      <c r="H242" s="65" t="s">
        <v>77</v>
      </c>
      <c r="I242" s="6" t="s">
        <v>43</v>
      </c>
      <c r="J242" s="68">
        <v>1E-4</v>
      </c>
      <c r="K242" s="63">
        <f>VLOOKUP(G242,'نرخ عوامل'!A:E,5,0)/5</f>
        <v>141350.28</v>
      </c>
      <c r="L242" s="50">
        <v>1</v>
      </c>
      <c r="M242" s="6"/>
    </row>
    <row r="243" spans="1:13" ht="20.100000000000001" customHeight="1" x14ac:dyDescent="0.5">
      <c r="A243" s="2" t="str">
        <f>CONCATENATE(Analiz[[#This Row],[id2]],Analiz[[#This Row],[Feh]])</f>
        <v>4010904abn</v>
      </c>
      <c r="B243" s="3" t="s">
        <v>13</v>
      </c>
      <c r="C243" s="4" t="str">
        <f>CONCATENATE(Analiz[[#This Row],[radif]],Analiz[[#This Row],[item]])</f>
        <v>4010904</v>
      </c>
      <c r="D243" s="5">
        <v>4</v>
      </c>
      <c r="E243" s="52" t="s">
        <v>129</v>
      </c>
      <c r="F243" s="5">
        <v>2</v>
      </c>
      <c r="G243" s="6">
        <v>25040102</v>
      </c>
      <c r="H243" s="65" t="s">
        <v>76</v>
      </c>
      <c r="I243" s="6" t="s">
        <v>16</v>
      </c>
      <c r="J243" s="68">
        <v>3.4700000000000002E-2</v>
      </c>
      <c r="K243" s="63">
        <f>VLOOKUP(G243,'نرخ عوامل'!A:E,5,0)/5</f>
        <v>73764.540000000008</v>
      </c>
      <c r="L243" s="50">
        <v>1</v>
      </c>
      <c r="M243" s="6"/>
    </row>
    <row r="244" spans="1:13" ht="20.100000000000001" customHeight="1" x14ac:dyDescent="0.5">
      <c r="A244" s="2" t="str">
        <f>CONCATENATE(Analiz[[#This Row],[id2]],Analiz[[#This Row],[Feh]])</f>
        <v>1010905abn</v>
      </c>
      <c r="B244" s="3" t="s">
        <v>13</v>
      </c>
      <c r="C244" s="4" t="str">
        <f>CONCATENATE(Analiz[[#This Row],[radif]],Analiz[[#This Row],[item]])</f>
        <v>1010905</v>
      </c>
      <c r="D244" s="5">
        <v>1</v>
      </c>
      <c r="E244" s="52" t="s">
        <v>130</v>
      </c>
      <c r="F244" s="5">
        <v>1</v>
      </c>
      <c r="G244" s="6">
        <v>12030104</v>
      </c>
      <c r="H244" s="65" t="s">
        <v>131</v>
      </c>
      <c r="I244" s="6" t="s">
        <v>19</v>
      </c>
      <c r="J244" s="68">
        <v>2E-3</v>
      </c>
      <c r="K244" s="63">
        <f>VLOOKUP(G244,'نرخ عوامل'!A:E,5,0)/1.2</f>
        <v>135465.33333333334</v>
      </c>
      <c r="L244" s="50">
        <v>1.07</v>
      </c>
      <c r="M244" s="6"/>
    </row>
    <row r="245" spans="1:13" ht="20.100000000000001" customHeight="1" x14ac:dyDescent="0.5">
      <c r="A245" s="2" t="str">
        <f>CONCATENATE(Analiz[[#This Row],[id2]],Analiz[[#This Row],[Feh]])</f>
        <v>2010905abn</v>
      </c>
      <c r="B245" s="3" t="s">
        <v>13</v>
      </c>
      <c r="C245" s="4" t="str">
        <f>CONCATENATE(Analiz[[#This Row],[radif]],Analiz[[#This Row],[item]])</f>
        <v>2010905</v>
      </c>
      <c r="D245" s="5">
        <v>2</v>
      </c>
      <c r="E245" s="52" t="s">
        <v>130</v>
      </c>
      <c r="F245" s="5">
        <v>1</v>
      </c>
      <c r="G245" s="6">
        <v>14010102</v>
      </c>
      <c r="H245" s="65" t="s">
        <v>18</v>
      </c>
      <c r="I245" s="6" t="s">
        <v>19</v>
      </c>
      <c r="J245" s="68">
        <v>5.0000000000000001E-3</v>
      </c>
      <c r="K245" s="63">
        <f>VLOOKUP(G245,'نرخ عوامل'!A:E,5,0)/1.2</f>
        <v>131230</v>
      </c>
      <c r="L245" s="50">
        <v>1.07</v>
      </c>
      <c r="M245" s="6"/>
    </row>
    <row r="246" spans="1:13" ht="20.100000000000001" customHeight="1" x14ac:dyDescent="0.5">
      <c r="A246" s="2" t="str">
        <f>CONCATENATE(Analiz[[#This Row],[id2]],Analiz[[#This Row],[Feh]])</f>
        <v>3010905abn</v>
      </c>
      <c r="B246" s="3" t="s">
        <v>13</v>
      </c>
      <c r="C246" s="4" t="str">
        <f>CONCATENATE(Analiz[[#This Row],[radif]],Analiz[[#This Row],[item]])</f>
        <v>3010905</v>
      </c>
      <c r="D246" s="5">
        <v>3</v>
      </c>
      <c r="E246" s="52" t="s">
        <v>130</v>
      </c>
      <c r="F246" s="5">
        <v>1</v>
      </c>
      <c r="G246" s="6">
        <v>14240301</v>
      </c>
      <c r="H246" s="65" t="s">
        <v>132</v>
      </c>
      <c r="I246" s="6" t="s">
        <v>19</v>
      </c>
      <c r="J246" s="68">
        <v>6.9999999999999999E-4</v>
      </c>
      <c r="K246" s="63">
        <f>VLOOKUP(G246,'نرخ عوامل'!A:E,5,0)/1.2</f>
        <v>330937.41666666669</v>
      </c>
      <c r="L246" s="50">
        <v>1.07</v>
      </c>
      <c r="M246" s="6"/>
    </row>
    <row r="247" spans="1:13" ht="20.100000000000001" customHeight="1" x14ac:dyDescent="0.5">
      <c r="A247" s="2" t="str">
        <f>CONCATENATE(Analiz[[#This Row],[id2]],Analiz[[#This Row],[Feh]])</f>
        <v>4010905abn</v>
      </c>
      <c r="B247" s="3" t="s">
        <v>13</v>
      </c>
      <c r="C247" s="4" t="str">
        <f>CONCATENATE(Analiz[[#This Row],[radif]],Analiz[[#This Row],[item]])</f>
        <v>4010905</v>
      </c>
      <c r="D247" s="5">
        <v>4</v>
      </c>
      <c r="E247" s="52" t="s">
        <v>130</v>
      </c>
      <c r="F247" s="5">
        <v>2</v>
      </c>
      <c r="G247" s="6">
        <v>22030801</v>
      </c>
      <c r="H247" s="65" t="s">
        <v>133</v>
      </c>
      <c r="I247" s="6" t="s">
        <v>25</v>
      </c>
      <c r="J247" s="68">
        <v>1.6E-2</v>
      </c>
      <c r="K247" s="63">
        <f>VLOOKUP(G247,'نرخ عوامل'!A:E,5,0)/5</f>
        <v>590754.07999999996</v>
      </c>
      <c r="L247" s="50">
        <v>1</v>
      </c>
      <c r="M247" s="6"/>
    </row>
    <row r="248" spans="1:13" ht="20.100000000000001" customHeight="1" x14ac:dyDescent="0.5">
      <c r="A248" s="2" t="str">
        <f>CONCATENATE(Analiz[[#This Row],[id2]],Analiz[[#This Row],[Feh]])</f>
        <v>5010905abn</v>
      </c>
      <c r="B248" s="3" t="s">
        <v>13</v>
      </c>
      <c r="C248" s="4" t="str">
        <f>CONCATENATE(Analiz[[#This Row],[radif]],Analiz[[#This Row],[item]])</f>
        <v>5010905</v>
      </c>
      <c r="D248" s="5">
        <v>5</v>
      </c>
      <c r="E248" s="52" t="s">
        <v>130</v>
      </c>
      <c r="F248" s="5">
        <v>2</v>
      </c>
      <c r="G248" s="6">
        <v>22030802</v>
      </c>
      <c r="H248" s="65" t="s">
        <v>134</v>
      </c>
      <c r="I248" s="6" t="s">
        <v>43</v>
      </c>
      <c r="J248" s="68">
        <v>0.05</v>
      </c>
      <c r="K248" s="63">
        <f>VLOOKUP(G248,'نرخ عوامل'!A:E,5,0)/5</f>
        <v>206837.34</v>
      </c>
      <c r="L248" s="50">
        <v>1</v>
      </c>
      <c r="M248" s="6"/>
    </row>
    <row r="249" spans="1:13" ht="20.100000000000001" customHeight="1" x14ac:dyDescent="0.5">
      <c r="A249" s="2" t="str">
        <f>CONCATENATE(Analiz[[#This Row],[id2]],Analiz[[#This Row],[Feh]])</f>
        <v>6010905abn</v>
      </c>
      <c r="B249" s="3" t="s">
        <v>13</v>
      </c>
      <c r="C249" s="4" t="str">
        <f>CONCATENATE(Analiz[[#This Row],[radif]],Analiz[[#This Row],[item]])</f>
        <v>6010905</v>
      </c>
      <c r="D249" s="5">
        <v>6</v>
      </c>
      <c r="E249" s="52" t="s">
        <v>130</v>
      </c>
      <c r="F249" s="5">
        <v>2</v>
      </c>
      <c r="G249" s="6">
        <v>23010503</v>
      </c>
      <c r="H249" s="65" t="s">
        <v>135</v>
      </c>
      <c r="I249" s="6" t="s">
        <v>16</v>
      </c>
      <c r="J249" s="68">
        <v>1.6E-2</v>
      </c>
      <c r="K249" s="63">
        <f>VLOOKUP(G249,'نرخ عوامل'!A:E,5,0)/5</f>
        <v>114352.62</v>
      </c>
      <c r="L249" s="50">
        <v>1</v>
      </c>
      <c r="M249" s="6"/>
    </row>
    <row r="250" spans="1:13" ht="20.100000000000001" customHeight="1" x14ac:dyDescent="0.5">
      <c r="A250" s="2" t="str">
        <f>CONCATENATE(Analiz[[#This Row],[id2]],Analiz[[#This Row],[Feh]])</f>
        <v>7010905abn</v>
      </c>
      <c r="B250" s="3" t="s">
        <v>13</v>
      </c>
      <c r="C250" s="4" t="str">
        <f>CONCATENATE(Analiz[[#This Row],[radif]],Analiz[[#This Row],[item]])</f>
        <v>7010905</v>
      </c>
      <c r="D250" s="5">
        <v>7</v>
      </c>
      <c r="E250" s="52" t="s">
        <v>130</v>
      </c>
      <c r="F250" s="5">
        <v>3</v>
      </c>
      <c r="G250" s="6">
        <v>31010101</v>
      </c>
      <c r="H250" s="65" t="s">
        <v>44</v>
      </c>
      <c r="I250" s="6" t="s">
        <v>45</v>
      </c>
      <c r="J250" s="68">
        <v>2E-3</v>
      </c>
      <c r="K250" s="63">
        <f>VLOOKUP(G250,'نرخ عوامل'!A:E,5,0)/0.93</f>
        <v>146827.95698924729</v>
      </c>
      <c r="L250" s="50">
        <v>1</v>
      </c>
      <c r="M250" s="6"/>
    </row>
    <row r="251" spans="1:13" ht="20.100000000000001" customHeight="1" x14ac:dyDescent="0.5">
      <c r="A251" s="2" t="str">
        <f>CONCATENATE(Analiz[[#This Row],[id2]],Analiz[[#This Row],[Feh]])</f>
        <v>8010905abn</v>
      </c>
      <c r="B251" s="3" t="s">
        <v>13</v>
      </c>
      <c r="C251" s="4" t="str">
        <f>CONCATENATE(Analiz[[#This Row],[radif]],Analiz[[#This Row],[item]])</f>
        <v>8010905</v>
      </c>
      <c r="D251" s="5">
        <v>8</v>
      </c>
      <c r="E251" s="52" t="s">
        <v>130</v>
      </c>
      <c r="F251" s="5">
        <v>3</v>
      </c>
      <c r="G251" s="6">
        <v>34010301</v>
      </c>
      <c r="H251" s="65" t="s">
        <v>136</v>
      </c>
      <c r="I251" s="6" t="s">
        <v>137</v>
      </c>
      <c r="J251" s="68">
        <v>0.05</v>
      </c>
      <c r="K251" s="63">
        <f>VLOOKUP(G251,'نرخ عوامل'!A:E,5,0)/0.93</f>
        <v>4301.0752688172042</v>
      </c>
      <c r="L251" s="50">
        <v>1</v>
      </c>
      <c r="M251" s="6"/>
    </row>
    <row r="252" spans="1:13" ht="20.100000000000001" customHeight="1" x14ac:dyDescent="0.5">
      <c r="A252" s="2" t="str">
        <f>CONCATENATE(Analiz[[#This Row],[id2]],Analiz[[#This Row],[Feh]])</f>
        <v>1010906abn</v>
      </c>
      <c r="B252" s="3" t="s">
        <v>13</v>
      </c>
      <c r="C252" s="4" t="str">
        <f>CONCATENATE(Analiz[[#This Row],[radif]],Analiz[[#This Row],[item]])</f>
        <v>1010906</v>
      </c>
      <c r="D252" s="5">
        <v>1</v>
      </c>
      <c r="E252" s="52" t="s">
        <v>138</v>
      </c>
      <c r="F252" s="5">
        <v>1</v>
      </c>
      <c r="G252" s="6">
        <v>12030104</v>
      </c>
      <c r="H252" s="65" t="s">
        <v>131</v>
      </c>
      <c r="I252" s="6" t="s">
        <v>19</v>
      </c>
      <c r="J252" s="68">
        <v>2.0000000000000001E-4</v>
      </c>
      <c r="K252" s="63">
        <f>VLOOKUP(G252,'نرخ عوامل'!A:E,5,0)/1.2</f>
        <v>135465.33333333334</v>
      </c>
      <c r="L252" s="50">
        <v>1.07</v>
      </c>
      <c r="M252" s="6"/>
    </row>
    <row r="253" spans="1:13" ht="20.100000000000001" customHeight="1" x14ac:dyDescent="0.5">
      <c r="A253" s="2" t="str">
        <f>CONCATENATE(Analiz[[#This Row],[id2]],Analiz[[#This Row],[Feh]])</f>
        <v>2010906abn</v>
      </c>
      <c r="B253" s="3" t="s">
        <v>13</v>
      </c>
      <c r="C253" s="4" t="str">
        <f>CONCATENATE(Analiz[[#This Row],[radif]],Analiz[[#This Row],[item]])</f>
        <v>2010906</v>
      </c>
      <c r="D253" s="5">
        <v>2</v>
      </c>
      <c r="E253" s="52" t="s">
        <v>138</v>
      </c>
      <c r="F253" s="5">
        <v>1</v>
      </c>
      <c r="G253" s="6">
        <v>14010102</v>
      </c>
      <c r="H253" s="65" t="s">
        <v>18</v>
      </c>
      <c r="I253" s="6" t="s">
        <v>19</v>
      </c>
      <c r="J253" s="68">
        <v>5.0000000000000001E-4</v>
      </c>
      <c r="K253" s="63">
        <f>VLOOKUP(G253,'نرخ عوامل'!A:E,5,0)/1.2</f>
        <v>131230</v>
      </c>
      <c r="L253" s="50">
        <v>1.07</v>
      </c>
      <c r="M253" s="6"/>
    </row>
    <row r="254" spans="1:13" ht="20.100000000000001" customHeight="1" x14ac:dyDescent="0.5">
      <c r="A254" s="2" t="str">
        <f>CONCATENATE(Analiz[[#This Row],[id2]],Analiz[[#This Row],[Feh]])</f>
        <v>3010906abn</v>
      </c>
      <c r="B254" s="3" t="s">
        <v>13</v>
      </c>
      <c r="C254" s="4" t="str">
        <f>CONCATENATE(Analiz[[#This Row],[radif]],Analiz[[#This Row],[item]])</f>
        <v>3010906</v>
      </c>
      <c r="D254" s="5">
        <v>3</v>
      </c>
      <c r="E254" s="52" t="s">
        <v>138</v>
      </c>
      <c r="F254" s="5">
        <v>1</v>
      </c>
      <c r="G254" s="6">
        <v>14240301</v>
      </c>
      <c r="H254" s="65" t="s">
        <v>132</v>
      </c>
      <c r="I254" s="6" t="s">
        <v>19</v>
      </c>
      <c r="J254" s="68">
        <v>1E-4</v>
      </c>
      <c r="K254" s="63">
        <f>VLOOKUP(G254,'نرخ عوامل'!A:E,5,0)/1.2</f>
        <v>330937.41666666669</v>
      </c>
      <c r="L254" s="50">
        <v>1.07</v>
      </c>
      <c r="M254" s="6"/>
    </row>
    <row r="255" spans="1:13" ht="20.100000000000001" customHeight="1" x14ac:dyDescent="0.5">
      <c r="A255" s="2" t="str">
        <f>CONCATENATE(Analiz[[#This Row],[id2]],Analiz[[#This Row],[Feh]])</f>
        <v>4010906abn</v>
      </c>
      <c r="B255" s="3" t="s">
        <v>13</v>
      </c>
      <c r="C255" s="4" t="str">
        <f>CONCATENATE(Analiz[[#This Row],[radif]],Analiz[[#This Row],[item]])</f>
        <v>4010906</v>
      </c>
      <c r="D255" s="5">
        <v>4</v>
      </c>
      <c r="E255" s="52" t="s">
        <v>138</v>
      </c>
      <c r="F255" s="5">
        <v>2</v>
      </c>
      <c r="G255" s="6">
        <v>22030801</v>
      </c>
      <c r="H255" s="65" t="s">
        <v>133</v>
      </c>
      <c r="I255" s="6" t="s">
        <v>25</v>
      </c>
      <c r="J255" s="68">
        <v>1.4E-3</v>
      </c>
      <c r="K255" s="63">
        <f>VLOOKUP(G255,'نرخ عوامل'!A:E,5,0)/5</f>
        <v>590754.07999999996</v>
      </c>
      <c r="L255" s="50">
        <v>1</v>
      </c>
      <c r="M255" s="6"/>
    </row>
    <row r="256" spans="1:13" ht="20.100000000000001" customHeight="1" x14ac:dyDescent="0.5">
      <c r="A256" s="2" t="str">
        <f>CONCATENATE(Analiz[[#This Row],[id2]],Analiz[[#This Row],[Feh]])</f>
        <v>5010906abn</v>
      </c>
      <c r="B256" s="3" t="s">
        <v>13</v>
      </c>
      <c r="C256" s="4" t="str">
        <f>CONCATENATE(Analiz[[#This Row],[radif]],Analiz[[#This Row],[item]])</f>
        <v>5010906</v>
      </c>
      <c r="D256" s="5">
        <v>5</v>
      </c>
      <c r="E256" s="52" t="s">
        <v>138</v>
      </c>
      <c r="F256" s="5">
        <v>2</v>
      </c>
      <c r="G256" s="6">
        <v>22030802</v>
      </c>
      <c r="H256" s="65" t="s">
        <v>134</v>
      </c>
      <c r="I256" s="6" t="s">
        <v>43</v>
      </c>
      <c r="J256" s="68">
        <v>4.4999999999999997E-3</v>
      </c>
      <c r="K256" s="63">
        <f>VLOOKUP(G256,'نرخ عوامل'!A:E,5,0)/5</f>
        <v>206837.34</v>
      </c>
      <c r="L256" s="50">
        <v>1</v>
      </c>
      <c r="M256" s="6"/>
    </row>
    <row r="257" spans="1:13" ht="20.100000000000001" customHeight="1" x14ac:dyDescent="0.5">
      <c r="A257" s="2" t="str">
        <f>CONCATENATE(Analiz[[#This Row],[id2]],Analiz[[#This Row],[Feh]])</f>
        <v>6010906abn</v>
      </c>
      <c r="B257" s="3" t="s">
        <v>13</v>
      </c>
      <c r="C257" s="4" t="str">
        <f>CONCATENATE(Analiz[[#This Row],[radif]],Analiz[[#This Row],[item]])</f>
        <v>6010906</v>
      </c>
      <c r="D257" s="5">
        <v>6</v>
      </c>
      <c r="E257" s="52" t="s">
        <v>138</v>
      </c>
      <c r="F257" s="5">
        <v>2</v>
      </c>
      <c r="G257" s="6">
        <v>23010503</v>
      </c>
      <c r="H257" s="65" t="s">
        <v>135</v>
      </c>
      <c r="I257" s="6" t="s">
        <v>16</v>
      </c>
      <c r="J257" s="68">
        <v>1.4E-3</v>
      </c>
      <c r="K257" s="63">
        <f>VLOOKUP(G257,'نرخ عوامل'!A:E,5,0)/5</f>
        <v>114352.62</v>
      </c>
      <c r="L257" s="50">
        <v>1</v>
      </c>
      <c r="M257" s="6"/>
    </row>
    <row r="258" spans="1:13" ht="20.100000000000001" customHeight="1" x14ac:dyDescent="0.5">
      <c r="A258" s="2" t="str">
        <f>CONCATENATE(Analiz[[#This Row],[id2]],Analiz[[#This Row],[Feh]])</f>
        <v>7010906abn</v>
      </c>
      <c r="B258" s="3" t="s">
        <v>13</v>
      </c>
      <c r="C258" s="4" t="str">
        <f>CONCATENATE(Analiz[[#This Row],[radif]],Analiz[[#This Row],[item]])</f>
        <v>7010906</v>
      </c>
      <c r="D258" s="5">
        <v>7</v>
      </c>
      <c r="E258" s="52" t="s">
        <v>138</v>
      </c>
      <c r="F258" s="5">
        <v>3</v>
      </c>
      <c r="G258" s="6">
        <v>31010101</v>
      </c>
      <c r="H258" s="65" t="s">
        <v>44</v>
      </c>
      <c r="I258" s="6" t="s">
        <v>45</v>
      </c>
      <c r="J258" s="68">
        <v>2.0000000000000001E-4</v>
      </c>
      <c r="K258" s="63">
        <f>VLOOKUP(G258,'نرخ عوامل'!A:E,5,0)/0.93</f>
        <v>146827.95698924729</v>
      </c>
      <c r="L258" s="50">
        <v>1</v>
      </c>
      <c r="M258" s="6"/>
    </row>
    <row r="259" spans="1:13" ht="20.100000000000001" customHeight="1" x14ac:dyDescent="0.5">
      <c r="A259" s="2" t="str">
        <f>CONCATENATE(Analiz[[#This Row],[id2]],Analiz[[#This Row],[Feh]])</f>
        <v>8010906abn</v>
      </c>
      <c r="B259" s="3" t="s">
        <v>13</v>
      </c>
      <c r="C259" s="4" t="str">
        <f>CONCATENATE(Analiz[[#This Row],[radif]],Analiz[[#This Row],[item]])</f>
        <v>8010906</v>
      </c>
      <c r="D259" s="5">
        <v>8</v>
      </c>
      <c r="E259" s="52" t="s">
        <v>138</v>
      </c>
      <c r="F259" s="5">
        <v>3</v>
      </c>
      <c r="G259" s="6">
        <v>34010301</v>
      </c>
      <c r="H259" s="65" t="s">
        <v>136</v>
      </c>
      <c r="I259" s="6" t="s">
        <v>137</v>
      </c>
      <c r="J259" s="68">
        <v>4.4999999999999997E-3</v>
      </c>
      <c r="K259" s="63">
        <f>VLOOKUP(G259,'نرخ عوامل'!A:E,5,0)/0.93</f>
        <v>4301.0752688172042</v>
      </c>
      <c r="L259" s="50">
        <v>1</v>
      </c>
      <c r="M259" s="6"/>
    </row>
    <row r="260" spans="1:13" ht="20.100000000000001" customHeight="1" x14ac:dyDescent="0.5">
      <c r="A260" s="2" t="str">
        <f>CONCATENATE(Analiz[[#This Row],[id2]],Analiz[[#This Row],[Feh]])</f>
        <v>2010907abn</v>
      </c>
      <c r="B260" s="3" t="s">
        <v>13</v>
      </c>
      <c r="C260" s="4" t="str">
        <f>CONCATENATE(Analiz[[#This Row],[radif]],Analiz[[#This Row],[item]])</f>
        <v>2010907</v>
      </c>
      <c r="D260" s="5">
        <v>2</v>
      </c>
      <c r="E260" s="52" t="s">
        <v>139</v>
      </c>
      <c r="F260" s="5">
        <v>1</v>
      </c>
      <c r="G260" s="6">
        <v>13041801</v>
      </c>
      <c r="H260" s="65" t="s">
        <v>140</v>
      </c>
      <c r="I260" s="6" t="s">
        <v>21</v>
      </c>
      <c r="J260" s="68">
        <v>0.05</v>
      </c>
      <c r="K260" s="63">
        <f>VLOOKUP(G260,'نرخ عوامل'!A:E,5,0)/1.2</f>
        <v>190562.91666666669</v>
      </c>
      <c r="L260" s="50">
        <v>1</v>
      </c>
      <c r="M260" s="6"/>
    </row>
    <row r="261" spans="1:13" ht="20.100000000000001" customHeight="1" x14ac:dyDescent="0.5">
      <c r="A261" s="2" t="str">
        <f>CONCATENATE(Analiz[[#This Row],[id2]],Analiz[[#This Row],[Feh]])</f>
        <v>1010907abn</v>
      </c>
      <c r="B261" s="3" t="s">
        <v>13</v>
      </c>
      <c r="C261" s="4" t="str">
        <f>CONCATENATE(Analiz[[#This Row],[radif]],Analiz[[#This Row],[item]])</f>
        <v>1010907</v>
      </c>
      <c r="D261" s="5">
        <v>1</v>
      </c>
      <c r="E261" s="52" t="s">
        <v>139</v>
      </c>
      <c r="F261" s="5">
        <v>1</v>
      </c>
      <c r="G261" s="6">
        <v>12030104</v>
      </c>
      <c r="H261" s="65" t="s">
        <v>131</v>
      </c>
      <c r="I261" s="6" t="s">
        <v>19</v>
      </c>
      <c r="J261" s="68">
        <v>3.3999999999999998E-3</v>
      </c>
      <c r="K261" s="63">
        <f>VLOOKUP(G261,'نرخ عوامل'!A:E,5,0)/1.2</f>
        <v>135465.33333333334</v>
      </c>
      <c r="L261" s="50">
        <v>1.07</v>
      </c>
      <c r="M261" s="6"/>
    </row>
    <row r="262" spans="1:13" ht="20.100000000000001" customHeight="1" x14ac:dyDescent="0.5">
      <c r="A262" s="2" t="str">
        <f>CONCATENATE(Analiz[[#This Row],[id2]],Analiz[[#This Row],[Feh]])</f>
        <v>3010907abn</v>
      </c>
      <c r="B262" s="3" t="s">
        <v>13</v>
      </c>
      <c r="C262" s="4" t="str">
        <f>CONCATENATE(Analiz[[#This Row],[radif]],Analiz[[#This Row],[item]])</f>
        <v>3010907</v>
      </c>
      <c r="D262" s="5">
        <v>3</v>
      </c>
      <c r="E262" s="52" t="s">
        <v>139</v>
      </c>
      <c r="F262" s="5">
        <v>1</v>
      </c>
      <c r="G262" s="6">
        <v>14240301</v>
      </c>
      <c r="H262" s="65" t="s">
        <v>132</v>
      </c>
      <c r="I262" s="6" t="s">
        <v>19</v>
      </c>
      <c r="J262" s="68">
        <v>6.9999999999999999E-4</v>
      </c>
      <c r="K262" s="63">
        <f>VLOOKUP(G262,'نرخ عوامل'!A:E,5,0)/1.2</f>
        <v>330937.41666666669</v>
      </c>
      <c r="L262" s="50">
        <v>1.07</v>
      </c>
      <c r="M262" s="6"/>
    </row>
    <row r="263" spans="1:13" ht="20.100000000000001" customHeight="1" x14ac:dyDescent="0.5">
      <c r="A263" s="2" t="str">
        <f>CONCATENATE(Analiz[[#This Row],[id2]],Analiz[[#This Row],[Feh]])</f>
        <v>6010907abn</v>
      </c>
      <c r="B263" s="3" t="s">
        <v>13</v>
      </c>
      <c r="C263" s="4" t="str">
        <f>CONCATENATE(Analiz[[#This Row],[radif]],Analiz[[#This Row],[item]])</f>
        <v>6010907</v>
      </c>
      <c r="D263" s="5">
        <v>6</v>
      </c>
      <c r="E263" s="52" t="s">
        <v>139</v>
      </c>
      <c r="F263" s="5">
        <v>2</v>
      </c>
      <c r="G263" s="6">
        <v>25010202</v>
      </c>
      <c r="H263" s="65" t="s">
        <v>143</v>
      </c>
      <c r="I263" s="6" t="s">
        <v>16</v>
      </c>
      <c r="J263" s="68">
        <v>0.01</v>
      </c>
      <c r="K263" s="63">
        <f>VLOOKUP(G263,'نرخ عوامل'!A:E,5,0)/5</f>
        <v>276111.90000000002</v>
      </c>
      <c r="L263" s="50">
        <v>1</v>
      </c>
      <c r="M263" s="6"/>
    </row>
    <row r="264" spans="1:13" ht="20.100000000000001" customHeight="1" x14ac:dyDescent="0.5">
      <c r="A264" s="2" t="str">
        <f>CONCATENATE(Analiz[[#This Row],[id2]],Analiz[[#This Row],[Feh]])</f>
        <v>5010907abn</v>
      </c>
      <c r="B264" s="3" t="s">
        <v>13</v>
      </c>
      <c r="C264" s="4" t="str">
        <f>CONCATENATE(Analiz[[#This Row],[radif]],Analiz[[#This Row],[item]])</f>
        <v>5010907</v>
      </c>
      <c r="D264" s="5">
        <v>5</v>
      </c>
      <c r="E264" s="52" t="s">
        <v>139</v>
      </c>
      <c r="F264" s="5">
        <v>2</v>
      </c>
      <c r="G264" s="6">
        <v>22030702</v>
      </c>
      <c r="H264" s="65" t="s">
        <v>142</v>
      </c>
      <c r="I264" s="6" t="s">
        <v>43</v>
      </c>
      <c r="J264" s="68">
        <v>5.0000000000000001E-4</v>
      </c>
      <c r="K264" s="63">
        <f>VLOOKUP(G264,'نرخ عوامل'!A:E,5,0)/5</f>
        <v>1444308.1800000002</v>
      </c>
      <c r="L264" s="50">
        <v>1</v>
      </c>
      <c r="M264" s="6"/>
    </row>
    <row r="265" spans="1:13" ht="20.100000000000001" customHeight="1" x14ac:dyDescent="0.5">
      <c r="A265" s="2" t="str">
        <f>CONCATENATE(Analiz[[#This Row],[id2]],Analiz[[#This Row],[Feh]])</f>
        <v>4010907abn</v>
      </c>
      <c r="B265" s="3" t="s">
        <v>13</v>
      </c>
      <c r="C265" s="4" t="str">
        <f>CONCATENATE(Analiz[[#This Row],[radif]],Analiz[[#This Row],[item]])</f>
        <v>4010907</v>
      </c>
      <c r="D265" s="5">
        <v>4</v>
      </c>
      <c r="E265" s="52" t="s">
        <v>139</v>
      </c>
      <c r="F265" s="5">
        <v>2</v>
      </c>
      <c r="G265" s="6">
        <v>22030701</v>
      </c>
      <c r="H265" s="65" t="s">
        <v>141</v>
      </c>
      <c r="I265" s="6" t="s">
        <v>25</v>
      </c>
      <c r="J265" s="68">
        <v>0.04</v>
      </c>
      <c r="K265" s="63">
        <f>VLOOKUP(G265,'نرخ عوامل'!A:E,5,0)/5</f>
        <v>29785</v>
      </c>
      <c r="L265" s="50">
        <v>1</v>
      </c>
      <c r="M265" s="6"/>
    </row>
    <row r="266" spans="1:13" ht="20.100000000000001" customHeight="1" x14ac:dyDescent="0.5">
      <c r="A266" s="2" t="str">
        <f>CONCATENATE(Analiz[[#This Row],[id2]],Analiz[[#This Row],[Feh]])</f>
        <v>2010908abn</v>
      </c>
      <c r="B266" s="3" t="s">
        <v>13</v>
      </c>
      <c r="C266" s="4" t="str">
        <f>CONCATENATE(Analiz[[#This Row],[radif]],Analiz[[#This Row],[item]])</f>
        <v>2010908</v>
      </c>
      <c r="D266" s="5">
        <v>2</v>
      </c>
      <c r="E266" s="52" t="s">
        <v>144</v>
      </c>
      <c r="F266" s="5">
        <v>1</v>
      </c>
      <c r="G266" s="6">
        <v>13041801</v>
      </c>
      <c r="H266" s="65" t="s">
        <v>140</v>
      </c>
      <c r="I266" s="6" t="s">
        <v>21</v>
      </c>
      <c r="J266" s="68">
        <v>5.7999999999999996E-3</v>
      </c>
      <c r="K266" s="63">
        <f>VLOOKUP(G266,'نرخ عوامل'!A:E,5,0)/1.2</f>
        <v>190562.91666666669</v>
      </c>
      <c r="L266" s="50">
        <v>1</v>
      </c>
      <c r="M266" s="6"/>
    </row>
    <row r="267" spans="1:13" ht="20.100000000000001" customHeight="1" x14ac:dyDescent="0.5">
      <c r="A267" s="2" t="str">
        <f>CONCATENATE(Analiz[[#This Row],[id2]],Analiz[[#This Row],[Feh]])</f>
        <v>1010908abn</v>
      </c>
      <c r="B267" s="3" t="s">
        <v>13</v>
      </c>
      <c r="C267" s="4" t="str">
        <f>CONCATENATE(Analiz[[#This Row],[radif]],Analiz[[#This Row],[item]])</f>
        <v>1010908</v>
      </c>
      <c r="D267" s="5">
        <v>1</v>
      </c>
      <c r="E267" s="52" t="s">
        <v>144</v>
      </c>
      <c r="F267" s="5">
        <v>1</v>
      </c>
      <c r="G267" s="6">
        <v>12030104</v>
      </c>
      <c r="H267" s="65" t="s">
        <v>131</v>
      </c>
      <c r="I267" s="6" t="s">
        <v>19</v>
      </c>
      <c r="J267" s="68">
        <v>4.0000000000000002E-4</v>
      </c>
      <c r="K267" s="63">
        <f>VLOOKUP(G267,'نرخ عوامل'!A:E,5,0)/1.2</f>
        <v>135465.33333333334</v>
      </c>
      <c r="L267" s="50">
        <v>1.07</v>
      </c>
      <c r="M267" s="6"/>
    </row>
    <row r="268" spans="1:13" ht="20.100000000000001" customHeight="1" x14ac:dyDescent="0.5">
      <c r="A268" s="2" t="str">
        <f>CONCATENATE(Analiz[[#This Row],[id2]],Analiz[[#This Row],[Feh]])</f>
        <v>3010908abn</v>
      </c>
      <c r="B268" s="3" t="s">
        <v>13</v>
      </c>
      <c r="C268" s="4" t="str">
        <f>CONCATENATE(Analiz[[#This Row],[radif]],Analiz[[#This Row],[item]])</f>
        <v>3010908</v>
      </c>
      <c r="D268" s="5">
        <v>3</v>
      </c>
      <c r="E268" s="52" t="s">
        <v>144</v>
      </c>
      <c r="F268" s="5">
        <v>1</v>
      </c>
      <c r="G268" s="6">
        <v>14240301</v>
      </c>
      <c r="H268" s="65" t="s">
        <v>132</v>
      </c>
      <c r="I268" s="6" t="s">
        <v>19</v>
      </c>
      <c r="J268" s="68">
        <v>1E-4</v>
      </c>
      <c r="K268" s="63">
        <f>VLOOKUP(G268,'نرخ عوامل'!A:E,5,0)/1.2</f>
        <v>330937.41666666669</v>
      </c>
      <c r="L268" s="50">
        <v>1.07</v>
      </c>
      <c r="M268" s="6"/>
    </row>
    <row r="269" spans="1:13" ht="20.100000000000001" customHeight="1" x14ac:dyDescent="0.5">
      <c r="A269" s="2" t="str">
        <f>CONCATENATE(Analiz[[#This Row],[id2]],Analiz[[#This Row],[Feh]])</f>
        <v>6010908abn</v>
      </c>
      <c r="B269" s="3" t="s">
        <v>13</v>
      </c>
      <c r="C269" s="4" t="str">
        <f>CONCATENATE(Analiz[[#This Row],[radif]],Analiz[[#This Row],[item]])</f>
        <v>6010908</v>
      </c>
      <c r="D269" s="5">
        <v>6</v>
      </c>
      <c r="E269" s="52" t="s">
        <v>144</v>
      </c>
      <c r="F269" s="5">
        <v>2</v>
      </c>
      <c r="G269" s="6">
        <v>25010202</v>
      </c>
      <c r="H269" s="65" t="s">
        <v>143</v>
      </c>
      <c r="I269" s="6" t="s">
        <v>16</v>
      </c>
      <c r="J269" s="68">
        <v>1.2999999999999999E-3</v>
      </c>
      <c r="K269" s="63">
        <f>VLOOKUP(G269,'نرخ عوامل'!A:E,5,0)/5</f>
        <v>276111.90000000002</v>
      </c>
      <c r="L269" s="50">
        <v>1</v>
      </c>
      <c r="M269" s="6"/>
    </row>
    <row r="270" spans="1:13" ht="20.100000000000001" customHeight="1" x14ac:dyDescent="0.5">
      <c r="A270" s="2" t="str">
        <f>CONCATENATE(Analiz[[#This Row],[id2]],Analiz[[#This Row],[Feh]])</f>
        <v>5010908abn</v>
      </c>
      <c r="B270" s="3" t="s">
        <v>13</v>
      </c>
      <c r="C270" s="4" t="str">
        <f>CONCATENATE(Analiz[[#This Row],[radif]],Analiz[[#This Row],[item]])</f>
        <v>5010908</v>
      </c>
      <c r="D270" s="5">
        <v>5</v>
      </c>
      <c r="E270" s="52" t="s">
        <v>144</v>
      </c>
      <c r="F270" s="5">
        <v>2</v>
      </c>
      <c r="G270" s="6">
        <v>22030702</v>
      </c>
      <c r="H270" s="65" t="s">
        <v>142</v>
      </c>
      <c r="I270" s="6" t="s">
        <v>43</v>
      </c>
      <c r="J270" s="68">
        <v>6.0000000000000002E-5</v>
      </c>
      <c r="K270" s="63">
        <f>VLOOKUP(G270,'نرخ عوامل'!A:E,5,0)/5</f>
        <v>1444308.1800000002</v>
      </c>
      <c r="L270" s="50">
        <v>1</v>
      </c>
      <c r="M270" s="6"/>
    </row>
    <row r="271" spans="1:13" ht="20.100000000000001" customHeight="1" x14ac:dyDescent="0.5">
      <c r="A271" s="2" t="str">
        <f>CONCATENATE(Analiz[[#This Row],[id2]],Analiz[[#This Row],[Feh]])</f>
        <v>4010908abn</v>
      </c>
      <c r="B271" s="3" t="s">
        <v>13</v>
      </c>
      <c r="C271" s="4" t="str">
        <f>CONCATENATE(Analiz[[#This Row],[radif]],Analiz[[#This Row],[item]])</f>
        <v>4010908</v>
      </c>
      <c r="D271" s="5">
        <v>4</v>
      </c>
      <c r="E271" s="52" t="s">
        <v>144</v>
      </c>
      <c r="F271" s="5">
        <v>2</v>
      </c>
      <c r="G271" s="6">
        <v>22030701</v>
      </c>
      <c r="H271" s="65" t="s">
        <v>141</v>
      </c>
      <c r="I271" s="6" t="s">
        <v>25</v>
      </c>
      <c r="J271" s="68">
        <v>5.1000000000000004E-3</v>
      </c>
      <c r="K271" s="63">
        <f>VLOOKUP(G271,'نرخ عوامل'!A:E,5,0)/5</f>
        <v>29785</v>
      </c>
      <c r="L271" s="50">
        <v>1</v>
      </c>
      <c r="M271" s="6"/>
    </row>
    <row r="272" spans="1:13" ht="20.100000000000001" customHeight="1" x14ac:dyDescent="0.5">
      <c r="A272" s="2" t="str">
        <f>CONCATENATE(Analiz[[#This Row],[id2]],Analiz[[#This Row],[Feh]])</f>
        <v>3010909abn</v>
      </c>
      <c r="B272" s="3" t="s">
        <v>13</v>
      </c>
      <c r="C272" s="4" t="str">
        <f>CONCATENATE(Analiz[[#This Row],[radif]],Analiz[[#This Row],[item]])</f>
        <v>3010909</v>
      </c>
      <c r="D272" s="5">
        <v>3</v>
      </c>
      <c r="E272" s="52" t="s">
        <v>145</v>
      </c>
      <c r="F272" s="5">
        <v>1</v>
      </c>
      <c r="G272" s="6">
        <v>14240601</v>
      </c>
      <c r="H272" s="65" t="s">
        <v>75</v>
      </c>
      <c r="I272" s="6" t="s">
        <v>19</v>
      </c>
      <c r="J272" s="68">
        <v>0.11</v>
      </c>
      <c r="K272" s="63">
        <f>VLOOKUP(G272,'نرخ عوامل'!A:E,5,0)/1.2</f>
        <v>153401.16666666666</v>
      </c>
      <c r="L272" s="50">
        <v>1</v>
      </c>
      <c r="M272" s="6"/>
    </row>
    <row r="273" spans="1:13" ht="20.100000000000001" customHeight="1" x14ac:dyDescent="0.5">
      <c r="A273" s="2" t="str">
        <f>CONCATENATE(Analiz[[#This Row],[id2]],Analiz[[#This Row],[Feh]])</f>
        <v>2010909abn</v>
      </c>
      <c r="B273" s="3" t="s">
        <v>13</v>
      </c>
      <c r="C273" s="4" t="str">
        <f>CONCATENATE(Analiz[[#This Row],[radif]],Analiz[[#This Row],[item]])</f>
        <v>2010909</v>
      </c>
      <c r="D273" s="5">
        <v>2</v>
      </c>
      <c r="E273" s="52" t="s">
        <v>145</v>
      </c>
      <c r="F273" s="5">
        <v>1</v>
      </c>
      <c r="G273" s="6">
        <v>14010102</v>
      </c>
      <c r="H273" s="65" t="s">
        <v>18</v>
      </c>
      <c r="I273" s="6" t="s">
        <v>19</v>
      </c>
      <c r="J273" s="68">
        <v>0.11</v>
      </c>
      <c r="K273" s="63">
        <f>VLOOKUP(G273,'نرخ عوامل'!A:E,5,0)/1.2</f>
        <v>131230</v>
      </c>
      <c r="L273" s="50">
        <v>1</v>
      </c>
      <c r="M273" s="6"/>
    </row>
    <row r="274" spans="1:13" ht="20.100000000000001" customHeight="1" x14ac:dyDescent="0.5">
      <c r="A274" s="2" t="str">
        <f>CONCATENATE(Analiz[[#This Row],[id2]],Analiz[[#This Row],[Feh]])</f>
        <v>1010909abn</v>
      </c>
      <c r="B274" s="3" t="s">
        <v>13</v>
      </c>
      <c r="C274" s="4" t="str">
        <f>CONCATENATE(Analiz[[#This Row],[radif]],Analiz[[#This Row],[item]])</f>
        <v>1010909</v>
      </c>
      <c r="D274" s="5">
        <v>1</v>
      </c>
      <c r="E274" s="52" t="s">
        <v>145</v>
      </c>
      <c r="F274" s="5">
        <v>1</v>
      </c>
      <c r="G274" s="6">
        <v>13041001</v>
      </c>
      <c r="H274" s="65" t="s">
        <v>74</v>
      </c>
      <c r="I274" s="6" t="s">
        <v>23</v>
      </c>
      <c r="J274" s="68">
        <v>5.5E-2</v>
      </c>
      <c r="K274" s="63">
        <f>VLOOKUP(G274,'نرخ عوامل'!A:E,5,0)/1.2</f>
        <v>145380.16666666669</v>
      </c>
      <c r="L274" s="50">
        <v>1</v>
      </c>
      <c r="M274" s="6"/>
    </row>
    <row r="275" spans="1:13" ht="20.100000000000001" customHeight="1" x14ac:dyDescent="0.5">
      <c r="A275" s="2" t="str">
        <f>CONCATENATE(Analiz[[#This Row],[id2]],Analiz[[#This Row],[Feh]])</f>
        <v>5010909abn</v>
      </c>
      <c r="B275" s="3" t="s">
        <v>13</v>
      </c>
      <c r="C275" s="4" t="str">
        <f>CONCATENATE(Analiz[[#This Row],[radif]],Analiz[[#This Row],[item]])</f>
        <v>5010909</v>
      </c>
      <c r="D275" s="5">
        <v>5</v>
      </c>
      <c r="E275" s="52" t="s">
        <v>145</v>
      </c>
      <c r="F275" s="5">
        <v>2</v>
      </c>
      <c r="G275" s="6">
        <v>28070101</v>
      </c>
      <c r="H275" s="65" t="s">
        <v>42</v>
      </c>
      <c r="I275" s="6" t="s">
        <v>43</v>
      </c>
      <c r="J275" s="68">
        <v>2.0000000000000001E-4</v>
      </c>
      <c r="K275" s="63">
        <f>VLOOKUP(G275,'نرخ عوامل'!A:E,5,0)/5</f>
        <v>122751.56000000001</v>
      </c>
      <c r="L275" s="50">
        <v>1</v>
      </c>
      <c r="M275" s="6"/>
    </row>
    <row r="276" spans="1:13" ht="20.100000000000001" customHeight="1" x14ac:dyDescent="0.5">
      <c r="A276" s="2" t="str">
        <f>CONCATENATE(Analiz[[#This Row],[id2]],Analiz[[#This Row],[Feh]])</f>
        <v>7010909abn</v>
      </c>
      <c r="B276" s="3" t="s">
        <v>13</v>
      </c>
      <c r="C276" s="4" t="str">
        <f>CONCATENATE(Analiz[[#This Row],[radif]],Analiz[[#This Row],[item]])</f>
        <v>7010909</v>
      </c>
      <c r="D276" s="5">
        <v>7</v>
      </c>
      <c r="E276" s="52" t="s">
        <v>145</v>
      </c>
      <c r="F276" s="5">
        <v>2</v>
      </c>
      <c r="G276" s="6">
        <v>28110101</v>
      </c>
      <c r="H276" s="65" t="s">
        <v>78</v>
      </c>
      <c r="I276" s="6" t="s">
        <v>25</v>
      </c>
      <c r="J276" s="68">
        <v>5.5E-2</v>
      </c>
      <c r="K276" s="63">
        <f>VLOOKUP(G276,'نرخ عوامل'!A:E,5,0)/5</f>
        <v>8224.4600000000009</v>
      </c>
      <c r="L276" s="50">
        <v>1</v>
      </c>
      <c r="M276" s="6"/>
    </row>
    <row r="277" spans="1:13" ht="20.100000000000001" customHeight="1" x14ac:dyDescent="0.5">
      <c r="A277" s="2" t="str">
        <f>CONCATENATE(Analiz[[#This Row],[id2]],Analiz[[#This Row],[Feh]])</f>
        <v>6010909abn</v>
      </c>
      <c r="B277" s="3" t="s">
        <v>13</v>
      </c>
      <c r="C277" s="4" t="str">
        <f>CONCATENATE(Analiz[[#This Row],[radif]],Analiz[[#This Row],[item]])</f>
        <v>6010909</v>
      </c>
      <c r="D277" s="5">
        <v>6</v>
      </c>
      <c r="E277" s="52" t="s">
        <v>145</v>
      </c>
      <c r="F277" s="5">
        <v>2</v>
      </c>
      <c r="G277" s="6">
        <v>28070701</v>
      </c>
      <c r="H277" s="65" t="s">
        <v>77</v>
      </c>
      <c r="I277" s="6" t="s">
        <v>43</v>
      </c>
      <c r="J277" s="68">
        <v>2.0000000000000001E-4</v>
      </c>
      <c r="K277" s="63">
        <f>VLOOKUP(G277,'نرخ عوامل'!A:E,5,0)/5</f>
        <v>141350.28</v>
      </c>
      <c r="L277" s="50">
        <v>1</v>
      </c>
      <c r="M277" s="6"/>
    </row>
    <row r="278" spans="1:13" ht="20.100000000000001" customHeight="1" x14ac:dyDescent="0.5">
      <c r="A278" s="2" t="str">
        <f>CONCATENATE(Analiz[[#This Row],[id2]],Analiz[[#This Row],[Feh]])</f>
        <v>4010909abn</v>
      </c>
      <c r="B278" s="3" t="s">
        <v>13</v>
      </c>
      <c r="C278" s="4" t="str">
        <f>CONCATENATE(Analiz[[#This Row],[radif]],Analiz[[#This Row],[item]])</f>
        <v>4010909</v>
      </c>
      <c r="D278" s="5">
        <v>4</v>
      </c>
      <c r="E278" s="52" t="s">
        <v>145</v>
      </c>
      <c r="F278" s="5">
        <v>2</v>
      </c>
      <c r="G278" s="6">
        <v>25040102</v>
      </c>
      <c r="H278" s="65" t="s">
        <v>76</v>
      </c>
      <c r="I278" s="6" t="s">
        <v>16</v>
      </c>
      <c r="J278" s="68">
        <v>5.5E-2</v>
      </c>
      <c r="K278" s="63">
        <f>VLOOKUP(G278,'نرخ عوامل'!A:E,5,0)/5</f>
        <v>73764.540000000008</v>
      </c>
      <c r="L278" s="50">
        <v>1</v>
      </c>
      <c r="M278" s="6"/>
    </row>
    <row r="279" spans="1:13" ht="20.100000000000001" customHeight="1" x14ac:dyDescent="0.5">
      <c r="A279" s="2" t="str">
        <f>CONCATENATE(Analiz[[#This Row],[id2]],Analiz[[#This Row],[Feh]])</f>
        <v>3010910abn</v>
      </c>
      <c r="B279" s="3" t="s">
        <v>13</v>
      </c>
      <c r="C279" s="4" t="str">
        <f>CONCATENATE(Analiz[[#This Row],[radif]],Analiz[[#This Row],[item]])</f>
        <v>3010910</v>
      </c>
      <c r="D279" s="5">
        <v>3</v>
      </c>
      <c r="E279" s="52" t="s">
        <v>146</v>
      </c>
      <c r="F279" s="5">
        <v>1</v>
      </c>
      <c r="G279" s="6">
        <v>14240601</v>
      </c>
      <c r="H279" s="65" t="s">
        <v>75</v>
      </c>
      <c r="I279" s="6" t="s">
        <v>19</v>
      </c>
      <c r="J279" s="68">
        <v>0.02</v>
      </c>
      <c r="K279" s="63">
        <f>VLOOKUP(G279,'نرخ عوامل'!A:E,5,0)/1.2</f>
        <v>153401.16666666666</v>
      </c>
      <c r="L279" s="50">
        <v>1</v>
      </c>
      <c r="M279" s="6"/>
    </row>
    <row r="280" spans="1:13" ht="20.100000000000001" customHeight="1" x14ac:dyDescent="0.5">
      <c r="A280" s="2" t="str">
        <f>CONCATENATE(Analiz[[#This Row],[id2]],Analiz[[#This Row],[Feh]])</f>
        <v>2010910abn</v>
      </c>
      <c r="B280" s="3" t="s">
        <v>13</v>
      </c>
      <c r="C280" s="4" t="str">
        <f>CONCATENATE(Analiz[[#This Row],[radif]],Analiz[[#This Row],[item]])</f>
        <v>2010910</v>
      </c>
      <c r="D280" s="5">
        <v>2</v>
      </c>
      <c r="E280" s="52" t="s">
        <v>146</v>
      </c>
      <c r="F280" s="5">
        <v>1</v>
      </c>
      <c r="G280" s="6">
        <v>14010102</v>
      </c>
      <c r="H280" s="65" t="s">
        <v>18</v>
      </c>
      <c r="I280" s="6" t="s">
        <v>19</v>
      </c>
      <c r="J280" s="68">
        <v>0.02</v>
      </c>
      <c r="K280" s="63">
        <f>VLOOKUP(G280,'نرخ عوامل'!A:E,5,0)/1.2</f>
        <v>131230</v>
      </c>
      <c r="L280" s="50">
        <v>1</v>
      </c>
      <c r="M280" s="6"/>
    </row>
    <row r="281" spans="1:13" ht="20.100000000000001" customHeight="1" x14ac:dyDescent="0.5">
      <c r="A281" s="2" t="str">
        <f>CONCATENATE(Analiz[[#This Row],[id2]],Analiz[[#This Row],[Feh]])</f>
        <v>1010910abn</v>
      </c>
      <c r="B281" s="3" t="s">
        <v>13</v>
      </c>
      <c r="C281" s="4" t="str">
        <f>CONCATENATE(Analiz[[#This Row],[radif]],Analiz[[#This Row],[item]])</f>
        <v>1010910</v>
      </c>
      <c r="D281" s="5">
        <v>1</v>
      </c>
      <c r="E281" s="52" t="s">
        <v>146</v>
      </c>
      <c r="F281" s="5">
        <v>1</v>
      </c>
      <c r="G281" s="6">
        <v>13041001</v>
      </c>
      <c r="H281" s="65" t="s">
        <v>74</v>
      </c>
      <c r="I281" s="6" t="s">
        <v>23</v>
      </c>
      <c r="J281" s="68">
        <v>0.01</v>
      </c>
      <c r="K281" s="63">
        <f>VLOOKUP(G281,'نرخ عوامل'!A:E,5,0)/1.2</f>
        <v>145380.16666666669</v>
      </c>
      <c r="L281" s="50">
        <v>1</v>
      </c>
      <c r="M281" s="6"/>
    </row>
    <row r="282" spans="1:13" ht="20.100000000000001" customHeight="1" x14ac:dyDescent="0.5">
      <c r="A282" s="2" t="str">
        <f>CONCATENATE(Analiz[[#This Row],[id2]],Analiz[[#This Row],[Feh]])</f>
        <v>5010910abn</v>
      </c>
      <c r="B282" s="3" t="s">
        <v>13</v>
      </c>
      <c r="C282" s="4" t="str">
        <f>CONCATENATE(Analiz[[#This Row],[radif]],Analiz[[#This Row],[item]])</f>
        <v>5010910</v>
      </c>
      <c r="D282" s="5">
        <v>5</v>
      </c>
      <c r="E282" s="52" t="s">
        <v>146</v>
      </c>
      <c r="F282" s="5">
        <v>2</v>
      </c>
      <c r="G282" s="6">
        <v>28070101</v>
      </c>
      <c r="H282" s="65" t="s">
        <v>42</v>
      </c>
      <c r="I282" s="6" t="s">
        <v>43</v>
      </c>
      <c r="J282" s="68">
        <v>4.0000000000000003E-5</v>
      </c>
      <c r="K282" s="63">
        <f>VLOOKUP(G282,'نرخ عوامل'!A:E,5,0)/5</f>
        <v>122751.56000000001</v>
      </c>
      <c r="L282" s="50">
        <v>1</v>
      </c>
      <c r="M282" s="6"/>
    </row>
    <row r="283" spans="1:13" ht="20.100000000000001" customHeight="1" x14ac:dyDescent="0.5">
      <c r="A283" s="2" t="str">
        <f>CONCATENATE(Analiz[[#This Row],[id2]],Analiz[[#This Row],[Feh]])</f>
        <v>7010910abn</v>
      </c>
      <c r="B283" s="3" t="s">
        <v>13</v>
      </c>
      <c r="C283" s="4" t="str">
        <f>CONCATENATE(Analiz[[#This Row],[radif]],Analiz[[#This Row],[item]])</f>
        <v>7010910</v>
      </c>
      <c r="D283" s="5">
        <v>7</v>
      </c>
      <c r="E283" s="52" t="s">
        <v>146</v>
      </c>
      <c r="F283" s="5">
        <v>2</v>
      </c>
      <c r="G283" s="6">
        <v>28110101</v>
      </c>
      <c r="H283" s="65" t="s">
        <v>78</v>
      </c>
      <c r="I283" s="6" t="s">
        <v>25</v>
      </c>
      <c r="J283" s="68">
        <v>0.01</v>
      </c>
      <c r="K283" s="63">
        <f>VLOOKUP(G283,'نرخ عوامل'!A:E,5,0)/5</f>
        <v>8224.4600000000009</v>
      </c>
      <c r="L283" s="50">
        <v>1</v>
      </c>
      <c r="M283" s="6"/>
    </row>
    <row r="284" spans="1:13" ht="20.100000000000001" customHeight="1" x14ac:dyDescent="0.5">
      <c r="A284" s="2" t="str">
        <f>CONCATENATE(Analiz[[#This Row],[id2]],Analiz[[#This Row],[Feh]])</f>
        <v>6010910abn</v>
      </c>
      <c r="B284" s="3" t="s">
        <v>13</v>
      </c>
      <c r="C284" s="4" t="str">
        <f>CONCATENATE(Analiz[[#This Row],[radif]],Analiz[[#This Row],[item]])</f>
        <v>6010910</v>
      </c>
      <c r="D284" s="5">
        <v>6</v>
      </c>
      <c r="E284" s="52" t="s">
        <v>146</v>
      </c>
      <c r="F284" s="5">
        <v>2</v>
      </c>
      <c r="G284" s="6">
        <v>28070701</v>
      </c>
      <c r="H284" s="65" t="s">
        <v>77</v>
      </c>
      <c r="I284" s="6" t="s">
        <v>43</v>
      </c>
      <c r="J284" s="68">
        <v>4.0000000000000003E-5</v>
      </c>
      <c r="K284" s="63">
        <f>VLOOKUP(G284,'نرخ عوامل'!A:E,5,0)/5</f>
        <v>141350.28</v>
      </c>
      <c r="L284" s="50">
        <v>1</v>
      </c>
      <c r="M284" s="6"/>
    </row>
    <row r="285" spans="1:13" ht="20.100000000000001" customHeight="1" x14ac:dyDescent="0.5">
      <c r="A285" s="2" t="str">
        <f>CONCATENATE(Analiz[[#This Row],[id2]],Analiz[[#This Row],[Feh]])</f>
        <v>4010910abn</v>
      </c>
      <c r="B285" s="3" t="s">
        <v>13</v>
      </c>
      <c r="C285" s="4" t="str">
        <f>CONCATENATE(Analiz[[#This Row],[radif]],Analiz[[#This Row],[item]])</f>
        <v>4010910</v>
      </c>
      <c r="D285" s="5">
        <v>4</v>
      </c>
      <c r="E285" s="52" t="s">
        <v>146</v>
      </c>
      <c r="F285" s="5">
        <v>2</v>
      </c>
      <c r="G285" s="6">
        <v>25040102</v>
      </c>
      <c r="H285" s="65" t="s">
        <v>76</v>
      </c>
      <c r="I285" s="6" t="s">
        <v>16</v>
      </c>
      <c r="J285" s="68">
        <v>0.01</v>
      </c>
      <c r="K285" s="63">
        <f>VLOOKUP(G285,'نرخ عوامل'!A:E,5,0)/5</f>
        <v>73764.540000000008</v>
      </c>
      <c r="L285" s="50">
        <v>1</v>
      </c>
      <c r="M285" s="6"/>
    </row>
    <row r="286" spans="1:13" ht="20.100000000000001" customHeight="1" x14ac:dyDescent="0.5">
      <c r="A286" s="2" t="str">
        <f>CONCATENATE(Analiz[[#This Row],[id2]],Analiz[[#This Row],[Feh]])</f>
        <v>1010911abn</v>
      </c>
      <c r="B286" s="3" t="s">
        <v>13</v>
      </c>
      <c r="C286" s="4" t="str">
        <f>CONCATENATE(Analiz[[#This Row],[radif]],Analiz[[#This Row],[item]])</f>
        <v>1010911</v>
      </c>
      <c r="D286" s="5">
        <v>1</v>
      </c>
      <c r="E286" s="52" t="s">
        <v>147</v>
      </c>
      <c r="F286" s="5">
        <v>1</v>
      </c>
      <c r="G286" s="6">
        <v>12030104</v>
      </c>
      <c r="H286" s="65" t="s">
        <v>131</v>
      </c>
      <c r="I286" s="6" t="s">
        <v>19</v>
      </c>
      <c r="J286" s="68">
        <v>1E-3</v>
      </c>
      <c r="K286" s="63">
        <f>VLOOKUP(G286,'نرخ عوامل'!A:E,5,0)/1.2</f>
        <v>135465.33333333334</v>
      </c>
      <c r="L286" s="50">
        <v>1.28</v>
      </c>
      <c r="M286" s="6"/>
    </row>
    <row r="287" spans="1:13" ht="20.100000000000001" customHeight="1" x14ac:dyDescent="0.5">
      <c r="A287" s="2" t="str">
        <f>CONCATENATE(Analiz[[#This Row],[id2]],Analiz[[#This Row],[Feh]])</f>
        <v>3010911abn</v>
      </c>
      <c r="B287" s="3" t="s">
        <v>13</v>
      </c>
      <c r="C287" s="4" t="str">
        <f>CONCATENATE(Analiz[[#This Row],[radif]],Analiz[[#This Row],[item]])</f>
        <v>3010911</v>
      </c>
      <c r="D287" s="5">
        <v>3</v>
      </c>
      <c r="E287" s="52" t="s">
        <v>147</v>
      </c>
      <c r="F287" s="5">
        <v>1</v>
      </c>
      <c r="G287" s="6">
        <v>14010102</v>
      </c>
      <c r="H287" s="65" t="s">
        <v>18</v>
      </c>
      <c r="I287" s="6" t="s">
        <v>19</v>
      </c>
      <c r="J287" s="68">
        <v>3.2000000000000001E-2</v>
      </c>
      <c r="K287" s="63">
        <f>VLOOKUP(G287,'نرخ عوامل'!A:E,5,0)/1.2</f>
        <v>131230</v>
      </c>
      <c r="L287" s="50">
        <v>1.28</v>
      </c>
      <c r="M287" s="6"/>
    </row>
    <row r="288" spans="1:13" ht="20.100000000000001" customHeight="1" x14ac:dyDescent="0.5">
      <c r="A288" s="2" t="str">
        <f>CONCATENATE(Analiz[[#This Row],[id2]],Analiz[[#This Row],[Feh]])</f>
        <v>4010911abn</v>
      </c>
      <c r="B288" s="3" t="s">
        <v>13</v>
      </c>
      <c r="C288" s="4" t="str">
        <f>CONCATENATE(Analiz[[#This Row],[radif]],Analiz[[#This Row],[item]])</f>
        <v>4010911</v>
      </c>
      <c r="D288" s="5">
        <v>4</v>
      </c>
      <c r="E288" s="52" t="s">
        <v>147</v>
      </c>
      <c r="F288" s="5">
        <v>1</v>
      </c>
      <c r="G288" s="6">
        <v>14240301</v>
      </c>
      <c r="H288" s="65" t="s">
        <v>132</v>
      </c>
      <c r="I288" s="6" t="s">
        <v>19</v>
      </c>
      <c r="J288" s="68">
        <v>1.4E-3</v>
      </c>
      <c r="K288" s="63">
        <f>VLOOKUP(G288,'نرخ عوامل'!A:E,5,0)/1.2</f>
        <v>330937.41666666669</v>
      </c>
      <c r="L288" s="50">
        <v>1.28</v>
      </c>
      <c r="M288" s="6"/>
    </row>
    <row r="289" spans="1:13" ht="20.100000000000001" customHeight="1" x14ac:dyDescent="0.5">
      <c r="A289" s="2" t="str">
        <f>CONCATENATE(Analiz[[#This Row],[id2]],Analiz[[#This Row],[Feh]])</f>
        <v>2010911abn</v>
      </c>
      <c r="B289" s="3" t="s">
        <v>13</v>
      </c>
      <c r="C289" s="4" t="str">
        <f>CONCATENATE(Analiz[[#This Row],[radif]],Analiz[[#This Row],[item]])</f>
        <v>2010911</v>
      </c>
      <c r="D289" s="5">
        <v>2</v>
      </c>
      <c r="E289" s="52" t="s">
        <v>147</v>
      </c>
      <c r="F289" s="5">
        <v>1</v>
      </c>
      <c r="G289" s="6">
        <v>13041803</v>
      </c>
      <c r="H289" s="65" t="s">
        <v>148</v>
      </c>
      <c r="I289" s="6" t="s">
        <v>21</v>
      </c>
      <c r="J289" s="68">
        <v>1.6E-2</v>
      </c>
      <c r="K289" s="63">
        <f>VLOOKUP(G289,'نرخ عوامل'!A:E,5,0)/1.2</f>
        <v>190547.66666666669</v>
      </c>
      <c r="L289" s="50">
        <v>1.2</v>
      </c>
      <c r="M289" s="6"/>
    </row>
    <row r="290" spans="1:13" ht="20.100000000000001" customHeight="1" x14ac:dyDescent="0.5">
      <c r="A290" s="2" t="str">
        <f>CONCATENATE(Analiz[[#This Row],[id2]],Analiz[[#This Row],[Feh]])</f>
        <v>5010911abn</v>
      </c>
      <c r="B290" s="3" t="s">
        <v>13</v>
      </c>
      <c r="C290" s="4" t="str">
        <f>CONCATENATE(Analiz[[#This Row],[radif]],Analiz[[#This Row],[item]])</f>
        <v>5010911</v>
      </c>
      <c r="D290" s="5">
        <v>5</v>
      </c>
      <c r="E290" s="52" t="s">
        <v>147</v>
      </c>
      <c r="F290" s="5">
        <v>2</v>
      </c>
      <c r="G290" s="6">
        <v>22030311</v>
      </c>
      <c r="H290" s="65" t="s">
        <v>149</v>
      </c>
      <c r="I290" s="6" t="s">
        <v>25</v>
      </c>
      <c r="J290" s="68">
        <v>1.6E-2</v>
      </c>
      <c r="K290" s="63">
        <f>VLOOKUP(G290,'نرخ عوامل'!A:E,5,0)/5</f>
        <v>421652.55999999994</v>
      </c>
      <c r="L290" s="50">
        <v>1.2</v>
      </c>
      <c r="M290" s="6"/>
    </row>
    <row r="291" spans="1:13" ht="20.100000000000001" customHeight="1" x14ac:dyDescent="0.5">
      <c r="A291" s="2" t="str">
        <f>CONCATENATE(Analiz[[#This Row],[id2]],Analiz[[#This Row],[Feh]])</f>
        <v>6010911abn</v>
      </c>
      <c r="B291" s="3" t="s">
        <v>13</v>
      </c>
      <c r="C291" s="4" t="str">
        <f>CONCATENATE(Analiz[[#This Row],[radif]],Analiz[[#This Row],[item]])</f>
        <v>6010911</v>
      </c>
      <c r="D291" s="5">
        <v>6</v>
      </c>
      <c r="E291" s="52" t="s">
        <v>147</v>
      </c>
      <c r="F291" s="5">
        <v>2</v>
      </c>
      <c r="G291" s="6">
        <v>22030802</v>
      </c>
      <c r="H291" s="65" t="s">
        <v>134</v>
      </c>
      <c r="I291" s="6" t="s">
        <v>43</v>
      </c>
      <c r="J291" s="68">
        <v>2.5000000000000001E-2</v>
      </c>
      <c r="K291" s="63">
        <f>VLOOKUP(G291,'نرخ عوامل'!A:E,5,0)/5</f>
        <v>206837.34</v>
      </c>
      <c r="L291" s="50">
        <v>1.2</v>
      </c>
      <c r="M291" s="6"/>
    </row>
    <row r="292" spans="1:13" ht="20.100000000000001" customHeight="1" x14ac:dyDescent="0.5">
      <c r="A292" s="2" t="str">
        <f>CONCATENATE(Analiz[[#This Row],[id2]],Analiz[[#This Row],[Feh]])</f>
        <v>7010911abn</v>
      </c>
      <c r="B292" s="3" t="s">
        <v>13</v>
      </c>
      <c r="C292" s="4" t="str">
        <f>CONCATENATE(Analiz[[#This Row],[radif]],Analiz[[#This Row],[item]])</f>
        <v>7010911</v>
      </c>
      <c r="D292" s="5">
        <v>7</v>
      </c>
      <c r="E292" s="52" t="s">
        <v>147</v>
      </c>
      <c r="F292" s="5">
        <v>2</v>
      </c>
      <c r="G292" s="6">
        <v>23010503</v>
      </c>
      <c r="H292" s="65" t="s">
        <v>135</v>
      </c>
      <c r="I292" s="6" t="s">
        <v>16</v>
      </c>
      <c r="J292" s="68">
        <v>1.6E-2</v>
      </c>
      <c r="K292" s="63">
        <f>VLOOKUP(G292,'نرخ عوامل'!A:E,5,0)/5</f>
        <v>114352.62</v>
      </c>
      <c r="L292" s="50">
        <v>1.2</v>
      </c>
      <c r="M292" s="6"/>
    </row>
    <row r="293" spans="1:13" ht="20.100000000000001" customHeight="1" x14ac:dyDescent="0.5">
      <c r="A293" s="2" t="str">
        <f>CONCATENATE(Analiz[[#This Row],[id2]],Analiz[[#This Row],[Feh]])</f>
        <v>8010911abn</v>
      </c>
      <c r="B293" s="3" t="s">
        <v>13</v>
      </c>
      <c r="C293" s="4" t="str">
        <f>CONCATENATE(Analiz[[#This Row],[radif]],Analiz[[#This Row],[item]])</f>
        <v>8010911</v>
      </c>
      <c r="D293" s="5">
        <v>8</v>
      </c>
      <c r="E293" s="52" t="s">
        <v>147</v>
      </c>
      <c r="F293" s="5">
        <v>3</v>
      </c>
      <c r="G293" s="6">
        <v>31010101</v>
      </c>
      <c r="H293" s="65" t="s">
        <v>44</v>
      </c>
      <c r="I293" s="6" t="s">
        <v>45</v>
      </c>
      <c r="J293" s="68">
        <v>2E-3</v>
      </c>
      <c r="K293" s="63">
        <f>VLOOKUP(G293,'نرخ عوامل'!A:E,5,0)/0.93</f>
        <v>146827.95698924729</v>
      </c>
      <c r="L293" s="50">
        <v>1.2</v>
      </c>
      <c r="M293" s="6"/>
    </row>
    <row r="294" spans="1:13" ht="20.100000000000001" customHeight="1" x14ac:dyDescent="0.5">
      <c r="A294" s="2" t="str">
        <f>CONCATENATE(Analiz[[#This Row],[id2]],Analiz[[#This Row],[Feh]])</f>
        <v>1010912abn</v>
      </c>
      <c r="B294" s="3" t="s">
        <v>13</v>
      </c>
      <c r="C294" s="4" t="str">
        <f>CONCATENATE(Analiz[[#This Row],[radif]],Analiz[[#This Row],[item]])</f>
        <v>1010912</v>
      </c>
      <c r="D294" s="5">
        <v>1</v>
      </c>
      <c r="E294" s="52" t="s">
        <v>150</v>
      </c>
      <c r="F294" s="5">
        <v>1</v>
      </c>
      <c r="G294" s="6">
        <v>12030104</v>
      </c>
      <c r="H294" s="65" t="s">
        <v>131</v>
      </c>
      <c r="I294" s="6" t="s">
        <v>19</v>
      </c>
      <c r="J294" s="68">
        <v>2.0000000000000001E-4</v>
      </c>
      <c r="K294" s="63">
        <f>VLOOKUP(G294,'نرخ عوامل'!A:E,5,0)/1.2</f>
        <v>135465.33333333334</v>
      </c>
      <c r="L294" s="50">
        <v>1.28</v>
      </c>
      <c r="M294" s="6"/>
    </row>
    <row r="295" spans="1:13" ht="20.100000000000001" customHeight="1" x14ac:dyDescent="0.5">
      <c r="A295" s="2" t="str">
        <f>CONCATENATE(Analiz[[#This Row],[id2]],Analiz[[#This Row],[Feh]])</f>
        <v>3010912abn</v>
      </c>
      <c r="B295" s="3" t="s">
        <v>13</v>
      </c>
      <c r="C295" s="4" t="str">
        <f>CONCATENATE(Analiz[[#This Row],[radif]],Analiz[[#This Row],[item]])</f>
        <v>3010912</v>
      </c>
      <c r="D295" s="5">
        <v>3</v>
      </c>
      <c r="E295" s="52" t="s">
        <v>150</v>
      </c>
      <c r="F295" s="5">
        <v>1</v>
      </c>
      <c r="G295" s="6">
        <v>14010102</v>
      </c>
      <c r="H295" s="65" t="s">
        <v>18</v>
      </c>
      <c r="I295" s="6" t="s">
        <v>19</v>
      </c>
      <c r="J295" s="68">
        <v>6.0000000000000001E-3</v>
      </c>
      <c r="K295" s="63">
        <f>VLOOKUP(G295,'نرخ عوامل'!A:E,5,0)/1.2</f>
        <v>131230</v>
      </c>
      <c r="L295" s="50">
        <v>1.28</v>
      </c>
      <c r="M295" s="6"/>
    </row>
    <row r="296" spans="1:13" ht="20.100000000000001" customHeight="1" x14ac:dyDescent="0.5">
      <c r="A296" s="2" t="str">
        <f>CONCATENATE(Analiz[[#This Row],[id2]],Analiz[[#This Row],[Feh]])</f>
        <v>4010912abn</v>
      </c>
      <c r="B296" s="3" t="s">
        <v>13</v>
      </c>
      <c r="C296" s="4" t="str">
        <f>CONCATENATE(Analiz[[#This Row],[radif]],Analiz[[#This Row],[item]])</f>
        <v>4010912</v>
      </c>
      <c r="D296" s="5">
        <v>4</v>
      </c>
      <c r="E296" s="52" t="s">
        <v>150</v>
      </c>
      <c r="F296" s="5">
        <v>1</v>
      </c>
      <c r="G296" s="6">
        <v>14240301</v>
      </c>
      <c r="H296" s="65" t="s">
        <v>132</v>
      </c>
      <c r="I296" s="6" t="s">
        <v>19</v>
      </c>
      <c r="J296" s="68">
        <v>2.9999999999999997E-4</v>
      </c>
      <c r="K296" s="63">
        <f>VLOOKUP(G296,'نرخ عوامل'!A:E,5,0)/1.2</f>
        <v>330937.41666666669</v>
      </c>
      <c r="L296" s="50">
        <v>1.28</v>
      </c>
      <c r="M296" s="6"/>
    </row>
    <row r="297" spans="1:13" ht="20.100000000000001" customHeight="1" x14ac:dyDescent="0.5">
      <c r="A297" s="2" t="str">
        <f>CONCATENATE(Analiz[[#This Row],[id2]],Analiz[[#This Row],[Feh]])</f>
        <v>2010912abn</v>
      </c>
      <c r="B297" s="3" t="s">
        <v>13</v>
      </c>
      <c r="C297" s="4" t="str">
        <f>CONCATENATE(Analiz[[#This Row],[radif]],Analiz[[#This Row],[item]])</f>
        <v>2010912</v>
      </c>
      <c r="D297" s="5">
        <v>2</v>
      </c>
      <c r="E297" s="52" t="s">
        <v>150</v>
      </c>
      <c r="F297" s="5">
        <v>1</v>
      </c>
      <c r="G297" s="6">
        <v>13041803</v>
      </c>
      <c r="H297" s="65" t="s">
        <v>148</v>
      </c>
      <c r="I297" s="6" t="s">
        <v>21</v>
      </c>
      <c r="J297" s="68">
        <v>3.0000000000000001E-3</v>
      </c>
      <c r="K297" s="63">
        <f>VLOOKUP(G297,'نرخ عوامل'!A:E,5,0)/1.2</f>
        <v>190547.66666666669</v>
      </c>
      <c r="L297" s="50">
        <v>1.2</v>
      </c>
      <c r="M297" s="6"/>
    </row>
    <row r="298" spans="1:13" ht="20.100000000000001" customHeight="1" x14ac:dyDescent="0.5">
      <c r="A298" s="2" t="str">
        <f>CONCATENATE(Analiz[[#This Row],[id2]],Analiz[[#This Row],[Feh]])</f>
        <v>5010912abn</v>
      </c>
      <c r="B298" s="3" t="s">
        <v>13</v>
      </c>
      <c r="C298" s="4" t="str">
        <f>CONCATENATE(Analiz[[#This Row],[radif]],Analiz[[#This Row],[item]])</f>
        <v>5010912</v>
      </c>
      <c r="D298" s="5">
        <v>5</v>
      </c>
      <c r="E298" s="52" t="s">
        <v>150</v>
      </c>
      <c r="F298" s="5">
        <v>2</v>
      </c>
      <c r="G298" s="6">
        <v>22030311</v>
      </c>
      <c r="H298" s="65" t="s">
        <v>149</v>
      </c>
      <c r="I298" s="6" t="s">
        <v>25</v>
      </c>
      <c r="J298" s="68">
        <v>3.0000000000000001E-3</v>
      </c>
      <c r="K298" s="63">
        <f>VLOOKUP(G298,'نرخ عوامل'!A:E,5,0)/5</f>
        <v>421652.55999999994</v>
      </c>
      <c r="L298" s="50">
        <v>1.2</v>
      </c>
      <c r="M298" s="6"/>
    </row>
    <row r="299" spans="1:13" ht="20.100000000000001" customHeight="1" x14ac:dyDescent="0.5">
      <c r="A299" s="2" t="str">
        <f>CONCATENATE(Analiz[[#This Row],[id2]],Analiz[[#This Row],[Feh]])</f>
        <v>6010912abn</v>
      </c>
      <c r="B299" s="3" t="s">
        <v>13</v>
      </c>
      <c r="C299" s="4" t="str">
        <f>CONCATENATE(Analiz[[#This Row],[radif]],Analiz[[#This Row],[item]])</f>
        <v>6010912</v>
      </c>
      <c r="D299" s="5">
        <v>6</v>
      </c>
      <c r="E299" s="52" t="s">
        <v>150</v>
      </c>
      <c r="F299" s="5">
        <v>2</v>
      </c>
      <c r="G299" s="6">
        <v>22030802</v>
      </c>
      <c r="H299" s="65" t="s">
        <v>134</v>
      </c>
      <c r="I299" s="6" t="s">
        <v>43</v>
      </c>
      <c r="J299" s="68">
        <v>4.0000000000000001E-3</v>
      </c>
      <c r="K299" s="63">
        <f>VLOOKUP(G299,'نرخ عوامل'!A:E,5,0)/5</f>
        <v>206837.34</v>
      </c>
      <c r="L299" s="50">
        <v>1.2</v>
      </c>
      <c r="M299" s="6"/>
    </row>
    <row r="300" spans="1:13" ht="20.100000000000001" customHeight="1" x14ac:dyDescent="0.5">
      <c r="A300" s="2" t="str">
        <f>CONCATENATE(Analiz[[#This Row],[id2]],Analiz[[#This Row],[Feh]])</f>
        <v>7010912abn</v>
      </c>
      <c r="B300" s="3" t="s">
        <v>13</v>
      </c>
      <c r="C300" s="4" t="str">
        <f>CONCATENATE(Analiz[[#This Row],[radif]],Analiz[[#This Row],[item]])</f>
        <v>7010912</v>
      </c>
      <c r="D300" s="5">
        <v>7</v>
      </c>
      <c r="E300" s="52" t="s">
        <v>150</v>
      </c>
      <c r="F300" s="5">
        <v>2</v>
      </c>
      <c r="G300" s="6">
        <v>23010503</v>
      </c>
      <c r="H300" s="65" t="s">
        <v>135</v>
      </c>
      <c r="I300" s="6" t="s">
        <v>16</v>
      </c>
      <c r="J300" s="68">
        <v>3.0000000000000001E-3</v>
      </c>
      <c r="K300" s="63">
        <f>VLOOKUP(G300,'نرخ عوامل'!A:E,5,0)/5</f>
        <v>114352.62</v>
      </c>
      <c r="L300" s="50">
        <v>1.2</v>
      </c>
      <c r="M300" s="6"/>
    </row>
    <row r="301" spans="1:13" ht="20.100000000000001" customHeight="1" x14ac:dyDescent="0.5">
      <c r="A301" s="2" t="str">
        <f>CONCATENATE(Analiz[[#This Row],[id2]],Analiz[[#This Row],[Feh]])</f>
        <v>8010912abn</v>
      </c>
      <c r="B301" s="3" t="s">
        <v>13</v>
      </c>
      <c r="C301" s="4" t="str">
        <f>CONCATENATE(Analiz[[#This Row],[radif]],Analiz[[#This Row],[item]])</f>
        <v>8010912</v>
      </c>
      <c r="D301" s="5">
        <v>8</v>
      </c>
      <c r="E301" s="52" t="s">
        <v>150</v>
      </c>
      <c r="F301" s="5">
        <v>3</v>
      </c>
      <c r="G301" s="6">
        <v>31010101</v>
      </c>
      <c r="H301" s="65" t="s">
        <v>44</v>
      </c>
      <c r="I301" s="6" t="s">
        <v>45</v>
      </c>
      <c r="J301" s="68">
        <v>4.0000000000000002E-4</v>
      </c>
      <c r="K301" s="63">
        <f>VLOOKUP(G301,'نرخ عوامل'!A:E,5,0)/0.93</f>
        <v>146827.95698924729</v>
      </c>
      <c r="L301" s="50">
        <v>1.2</v>
      </c>
      <c r="M301" s="6"/>
    </row>
    <row r="302" spans="1:13" ht="20.100000000000001" customHeight="1" x14ac:dyDescent="0.5">
      <c r="A302" s="2" t="str">
        <f>CONCATENATE(Analiz[[#This Row],[id2]],Analiz[[#This Row],[Feh]])</f>
        <v>2010913abn</v>
      </c>
      <c r="B302" s="3" t="s">
        <v>13</v>
      </c>
      <c r="C302" s="4" t="str">
        <f>CONCATENATE(Analiz[[#This Row],[radif]],Analiz[[#This Row],[item]])</f>
        <v>2010913</v>
      </c>
      <c r="D302" s="5">
        <v>2</v>
      </c>
      <c r="E302" s="52" t="s">
        <v>151</v>
      </c>
      <c r="F302" s="5">
        <v>1</v>
      </c>
      <c r="G302" s="6">
        <v>13041801</v>
      </c>
      <c r="H302" s="65" t="s">
        <v>140</v>
      </c>
      <c r="I302" s="6" t="s">
        <v>21</v>
      </c>
      <c r="J302" s="68">
        <v>4.5400000000000003E-2</v>
      </c>
      <c r="K302" s="63">
        <f>VLOOKUP(G302,'نرخ عوامل'!A:E,5,0)/1.2</f>
        <v>190562.91666666669</v>
      </c>
      <c r="L302" s="50">
        <v>0.41649999999999998</v>
      </c>
      <c r="M302" s="6"/>
    </row>
    <row r="303" spans="1:13" ht="20.100000000000001" customHeight="1" x14ac:dyDescent="0.5">
      <c r="A303" s="2" t="str">
        <f>CONCATENATE(Analiz[[#This Row],[id2]],Analiz[[#This Row],[Feh]])</f>
        <v>1010913abn</v>
      </c>
      <c r="B303" s="3" t="s">
        <v>13</v>
      </c>
      <c r="C303" s="4" t="str">
        <f>CONCATENATE(Analiz[[#This Row],[radif]],Analiz[[#This Row],[item]])</f>
        <v>1010913</v>
      </c>
      <c r="D303" s="5">
        <v>1</v>
      </c>
      <c r="E303" s="52" t="s">
        <v>151</v>
      </c>
      <c r="F303" s="5">
        <v>1</v>
      </c>
      <c r="G303" s="6">
        <v>12030104</v>
      </c>
      <c r="H303" s="65" t="s">
        <v>131</v>
      </c>
      <c r="I303" s="6" t="s">
        <v>19</v>
      </c>
      <c r="J303" s="68">
        <v>3.3999999999999998E-3</v>
      </c>
      <c r="K303" s="63">
        <f>VLOOKUP(G303,'نرخ عوامل'!A:E,5,0)/1.2</f>
        <v>135465.33333333334</v>
      </c>
      <c r="L303" s="50">
        <v>0.4456</v>
      </c>
      <c r="M303" s="6"/>
    </row>
    <row r="304" spans="1:13" ht="20.100000000000001" customHeight="1" x14ac:dyDescent="0.5">
      <c r="A304" s="2" t="str">
        <f>CONCATENATE(Analiz[[#This Row],[id2]],Analiz[[#This Row],[Feh]])</f>
        <v>3010913abn</v>
      </c>
      <c r="B304" s="3" t="s">
        <v>13</v>
      </c>
      <c r="C304" s="4" t="str">
        <f>CONCATENATE(Analiz[[#This Row],[radif]],Analiz[[#This Row],[item]])</f>
        <v>3010913</v>
      </c>
      <c r="D304" s="5">
        <v>3</v>
      </c>
      <c r="E304" s="52" t="s">
        <v>151</v>
      </c>
      <c r="F304" s="5">
        <v>1</v>
      </c>
      <c r="G304" s="6">
        <v>14240301</v>
      </c>
      <c r="H304" s="65" t="s">
        <v>132</v>
      </c>
      <c r="I304" s="6" t="s">
        <v>19</v>
      </c>
      <c r="J304" s="68">
        <v>6.9999999999999999E-4</v>
      </c>
      <c r="K304" s="63">
        <f>VLOOKUP(G304,'نرخ عوامل'!A:E,5,0)/1.2</f>
        <v>330937.41666666669</v>
      </c>
      <c r="L304" s="50">
        <v>0.4456</v>
      </c>
      <c r="M304" s="6"/>
    </row>
    <row r="305" spans="1:13" ht="20.100000000000001" customHeight="1" x14ac:dyDescent="0.5">
      <c r="A305" s="2" t="str">
        <f>CONCATENATE(Analiz[[#This Row],[id2]],Analiz[[#This Row],[Feh]])</f>
        <v>6010913abn</v>
      </c>
      <c r="B305" s="3" t="s">
        <v>13</v>
      </c>
      <c r="C305" s="4" t="str">
        <f>CONCATENATE(Analiz[[#This Row],[radif]],Analiz[[#This Row],[item]])</f>
        <v>6010913</v>
      </c>
      <c r="D305" s="5">
        <v>6</v>
      </c>
      <c r="E305" s="52" t="s">
        <v>151</v>
      </c>
      <c r="F305" s="5">
        <v>2</v>
      </c>
      <c r="G305" s="6">
        <v>25010202</v>
      </c>
      <c r="H305" s="65" t="s">
        <v>143</v>
      </c>
      <c r="I305" s="6" t="s">
        <v>16</v>
      </c>
      <c r="J305" s="68">
        <v>0.01</v>
      </c>
      <c r="K305" s="63">
        <f>VLOOKUP(G305,'نرخ عوامل'!A:E,5,0)/5</f>
        <v>276111.90000000002</v>
      </c>
      <c r="L305" s="50">
        <v>0.41649999999999998</v>
      </c>
      <c r="M305" s="6"/>
    </row>
    <row r="306" spans="1:13" ht="20.100000000000001" customHeight="1" x14ac:dyDescent="0.5">
      <c r="A306" s="2" t="str">
        <f>CONCATENATE(Analiz[[#This Row],[id2]],Analiz[[#This Row],[Feh]])</f>
        <v>5010913abn</v>
      </c>
      <c r="B306" s="3" t="s">
        <v>13</v>
      </c>
      <c r="C306" s="4" t="str">
        <f>CONCATENATE(Analiz[[#This Row],[radif]],Analiz[[#This Row],[item]])</f>
        <v>5010913</v>
      </c>
      <c r="D306" s="5">
        <v>5</v>
      </c>
      <c r="E306" s="52" t="s">
        <v>151</v>
      </c>
      <c r="F306" s="5">
        <v>2</v>
      </c>
      <c r="G306" s="6">
        <v>22030702</v>
      </c>
      <c r="H306" s="65" t="s">
        <v>142</v>
      </c>
      <c r="I306" s="6" t="s">
        <v>43</v>
      </c>
      <c r="J306" s="68">
        <v>5.0000000000000001E-4</v>
      </c>
      <c r="K306" s="63">
        <f>VLOOKUP(G306,'نرخ عوامل'!A:E,5,0)/5</f>
        <v>1444308.1800000002</v>
      </c>
      <c r="L306" s="50">
        <v>0.41649999999999998</v>
      </c>
      <c r="M306" s="6"/>
    </row>
    <row r="307" spans="1:13" ht="20.100000000000001" customHeight="1" x14ac:dyDescent="0.5">
      <c r="A307" s="2" t="str">
        <f>CONCATENATE(Analiz[[#This Row],[id2]],Analiz[[#This Row],[Feh]])</f>
        <v>4010913abn</v>
      </c>
      <c r="B307" s="3" t="s">
        <v>13</v>
      </c>
      <c r="C307" s="4" t="str">
        <f>CONCATENATE(Analiz[[#This Row],[radif]],Analiz[[#This Row],[item]])</f>
        <v>4010913</v>
      </c>
      <c r="D307" s="5">
        <v>4</v>
      </c>
      <c r="E307" s="52" t="s">
        <v>151</v>
      </c>
      <c r="F307" s="5">
        <v>2</v>
      </c>
      <c r="G307" s="6">
        <v>22030701</v>
      </c>
      <c r="H307" s="65" t="s">
        <v>141</v>
      </c>
      <c r="I307" s="6" t="s">
        <v>25</v>
      </c>
      <c r="J307" s="68">
        <v>0.04</v>
      </c>
      <c r="K307" s="63">
        <f>VLOOKUP(G307,'نرخ عوامل'!A:E,5,0)/5</f>
        <v>29785</v>
      </c>
      <c r="L307" s="50">
        <v>0.41649999999999998</v>
      </c>
      <c r="M307" s="6"/>
    </row>
    <row r="308" spans="1:13" ht="20.100000000000001" customHeight="1" x14ac:dyDescent="0.5">
      <c r="A308" s="2" t="str">
        <f>CONCATENATE(Analiz[[#This Row],[id2]],Analiz[[#This Row],[Feh]])</f>
        <v>3010914abn</v>
      </c>
      <c r="B308" s="3" t="s">
        <v>13</v>
      </c>
      <c r="C308" s="4" t="str">
        <f>CONCATENATE(Analiz[[#This Row],[radif]],Analiz[[#This Row],[item]])</f>
        <v>3010914</v>
      </c>
      <c r="D308" s="5">
        <v>3</v>
      </c>
      <c r="E308" s="52" t="s">
        <v>152</v>
      </c>
      <c r="F308" s="5">
        <v>1</v>
      </c>
      <c r="G308" s="6">
        <v>14240601</v>
      </c>
      <c r="H308" s="65" t="s">
        <v>75</v>
      </c>
      <c r="I308" s="6" t="s">
        <v>19</v>
      </c>
      <c r="J308" s="68">
        <v>0.02</v>
      </c>
      <c r="K308" s="63">
        <f>VLOOKUP(G308,'نرخ عوامل'!A:E,5,0)/1.2</f>
        <v>153401.16666666666</v>
      </c>
      <c r="L308" s="50">
        <v>0.41649999999999998</v>
      </c>
      <c r="M308" s="6"/>
    </row>
    <row r="309" spans="1:13" ht="20.100000000000001" customHeight="1" x14ac:dyDescent="0.5">
      <c r="A309" s="2" t="str">
        <f>CONCATENATE(Analiz[[#This Row],[id2]],Analiz[[#This Row],[Feh]])</f>
        <v>2010914abn</v>
      </c>
      <c r="B309" s="3" t="s">
        <v>13</v>
      </c>
      <c r="C309" s="4" t="str">
        <f>CONCATENATE(Analiz[[#This Row],[radif]],Analiz[[#This Row],[item]])</f>
        <v>2010914</v>
      </c>
      <c r="D309" s="5">
        <v>2</v>
      </c>
      <c r="E309" s="52" t="s">
        <v>152</v>
      </c>
      <c r="F309" s="5">
        <v>1</v>
      </c>
      <c r="G309" s="6">
        <v>14010102</v>
      </c>
      <c r="H309" s="65" t="s">
        <v>18</v>
      </c>
      <c r="I309" s="6" t="s">
        <v>19</v>
      </c>
      <c r="J309" s="68">
        <v>0.02</v>
      </c>
      <c r="K309" s="63">
        <f>VLOOKUP(G309,'نرخ عوامل'!A:E,5,0)/1.2</f>
        <v>131230</v>
      </c>
      <c r="L309" s="50">
        <v>0.41649999999999998</v>
      </c>
      <c r="M309" s="6"/>
    </row>
    <row r="310" spans="1:13" ht="20.100000000000001" customHeight="1" x14ac:dyDescent="0.5">
      <c r="A310" s="2" t="str">
        <f>CONCATENATE(Analiz[[#This Row],[id2]],Analiz[[#This Row],[Feh]])</f>
        <v>1010914abn</v>
      </c>
      <c r="B310" s="3" t="s">
        <v>13</v>
      </c>
      <c r="C310" s="4" t="str">
        <f>CONCATENATE(Analiz[[#This Row],[radif]],Analiz[[#This Row],[item]])</f>
        <v>1010914</v>
      </c>
      <c r="D310" s="5">
        <v>1</v>
      </c>
      <c r="E310" s="52" t="s">
        <v>152</v>
      </c>
      <c r="F310" s="5">
        <v>1</v>
      </c>
      <c r="G310" s="6">
        <v>13041001</v>
      </c>
      <c r="H310" s="65" t="s">
        <v>74</v>
      </c>
      <c r="I310" s="6" t="s">
        <v>23</v>
      </c>
      <c r="J310" s="68">
        <v>0.01</v>
      </c>
      <c r="K310" s="63">
        <f>VLOOKUP(G310,'نرخ عوامل'!A:E,5,0)/1.2</f>
        <v>145380.16666666669</v>
      </c>
      <c r="L310" s="50">
        <v>0.41649999999999998</v>
      </c>
      <c r="M310" s="6"/>
    </row>
    <row r="311" spans="1:13" ht="20.100000000000001" customHeight="1" x14ac:dyDescent="0.5">
      <c r="A311" s="2" t="str">
        <f>CONCATENATE(Analiz[[#This Row],[id2]],Analiz[[#This Row],[Feh]])</f>
        <v>5010914abn</v>
      </c>
      <c r="B311" s="3" t="s">
        <v>13</v>
      </c>
      <c r="C311" s="4" t="str">
        <f>CONCATENATE(Analiz[[#This Row],[radif]],Analiz[[#This Row],[item]])</f>
        <v>5010914</v>
      </c>
      <c r="D311" s="5">
        <v>5</v>
      </c>
      <c r="E311" s="52" t="s">
        <v>152</v>
      </c>
      <c r="F311" s="5">
        <v>2</v>
      </c>
      <c r="G311" s="6">
        <v>28070101</v>
      </c>
      <c r="H311" s="65" t="s">
        <v>42</v>
      </c>
      <c r="I311" s="6" t="s">
        <v>43</v>
      </c>
      <c r="J311" s="68">
        <v>4.0000000000000003E-5</v>
      </c>
      <c r="K311" s="63">
        <f>VLOOKUP(G311,'نرخ عوامل'!A:E,5,0)/5</f>
        <v>122751.56000000001</v>
      </c>
      <c r="L311" s="50">
        <v>0.41649999999999998</v>
      </c>
      <c r="M311" s="6"/>
    </row>
    <row r="312" spans="1:13" ht="20.100000000000001" customHeight="1" x14ac:dyDescent="0.5">
      <c r="A312" s="2" t="str">
        <f>CONCATENATE(Analiz[[#This Row],[id2]],Analiz[[#This Row],[Feh]])</f>
        <v>7010914abn</v>
      </c>
      <c r="B312" s="3" t="s">
        <v>13</v>
      </c>
      <c r="C312" s="4" t="str">
        <f>CONCATENATE(Analiz[[#This Row],[radif]],Analiz[[#This Row],[item]])</f>
        <v>7010914</v>
      </c>
      <c r="D312" s="5">
        <v>7</v>
      </c>
      <c r="E312" s="52" t="s">
        <v>152</v>
      </c>
      <c r="F312" s="5">
        <v>2</v>
      </c>
      <c r="G312" s="6">
        <v>28110101</v>
      </c>
      <c r="H312" s="65" t="s">
        <v>78</v>
      </c>
      <c r="I312" s="6" t="s">
        <v>25</v>
      </c>
      <c r="J312" s="68">
        <v>0.01</v>
      </c>
      <c r="K312" s="63">
        <f>VLOOKUP(G312,'نرخ عوامل'!A:E,5,0)/5</f>
        <v>8224.4600000000009</v>
      </c>
      <c r="L312" s="50">
        <v>0.41649999999999998</v>
      </c>
      <c r="M312" s="6"/>
    </row>
    <row r="313" spans="1:13" ht="20.100000000000001" customHeight="1" x14ac:dyDescent="0.5">
      <c r="A313" s="2" t="str">
        <f>CONCATENATE(Analiz[[#This Row],[id2]],Analiz[[#This Row],[Feh]])</f>
        <v>6010914abn</v>
      </c>
      <c r="B313" s="3" t="s">
        <v>13</v>
      </c>
      <c r="C313" s="4" t="str">
        <f>CONCATENATE(Analiz[[#This Row],[radif]],Analiz[[#This Row],[item]])</f>
        <v>6010914</v>
      </c>
      <c r="D313" s="5">
        <v>6</v>
      </c>
      <c r="E313" s="52" t="s">
        <v>152</v>
      </c>
      <c r="F313" s="5">
        <v>2</v>
      </c>
      <c r="G313" s="6">
        <v>28070701</v>
      </c>
      <c r="H313" s="65" t="s">
        <v>77</v>
      </c>
      <c r="I313" s="6" t="s">
        <v>43</v>
      </c>
      <c r="J313" s="68">
        <v>4.0000000000000003E-5</v>
      </c>
      <c r="K313" s="63">
        <f>VLOOKUP(G313,'نرخ عوامل'!A:E,5,0)/5</f>
        <v>141350.28</v>
      </c>
      <c r="L313" s="50">
        <v>0.41649999999999998</v>
      </c>
      <c r="M313" s="6"/>
    </row>
    <row r="314" spans="1:13" ht="20.100000000000001" customHeight="1" x14ac:dyDescent="0.5">
      <c r="A314" s="2" t="str">
        <f>CONCATENATE(Analiz[[#This Row],[id2]],Analiz[[#This Row],[Feh]])</f>
        <v>4010914abn</v>
      </c>
      <c r="B314" s="3" t="s">
        <v>13</v>
      </c>
      <c r="C314" s="4" t="str">
        <f>CONCATENATE(Analiz[[#This Row],[radif]],Analiz[[#This Row],[item]])</f>
        <v>4010914</v>
      </c>
      <c r="D314" s="5">
        <v>4</v>
      </c>
      <c r="E314" s="52" t="s">
        <v>152</v>
      </c>
      <c r="F314" s="5">
        <v>2</v>
      </c>
      <c r="G314" s="6">
        <v>25040102</v>
      </c>
      <c r="H314" s="65" t="s">
        <v>76</v>
      </c>
      <c r="I314" s="6" t="s">
        <v>16</v>
      </c>
      <c r="J314" s="68">
        <v>0.01</v>
      </c>
      <c r="K314" s="63">
        <f>VLOOKUP(G314,'نرخ عوامل'!A:E,5,0)/5</f>
        <v>73764.540000000008</v>
      </c>
      <c r="L314" s="50">
        <v>0.41649999999999998</v>
      </c>
      <c r="M314" s="6"/>
    </row>
    <row r="315" spans="1:13" ht="20.100000000000001" customHeight="1" x14ac:dyDescent="0.5">
      <c r="A315" s="2" t="str">
        <f>CONCATENATE(Analiz[[#This Row],[id2]],Analiz[[#This Row],[Feh]])</f>
        <v>1010915abn</v>
      </c>
      <c r="B315" s="3" t="s">
        <v>13</v>
      </c>
      <c r="C315" s="4" t="str">
        <f>CONCATENATE(Analiz[[#This Row],[radif]],Analiz[[#This Row],[item]])</f>
        <v>1010915</v>
      </c>
      <c r="D315" s="5">
        <v>1</v>
      </c>
      <c r="E315" s="52" t="s">
        <v>153</v>
      </c>
      <c r="F315" s="5">
        <v>1</v>
      </c>
      <c r="G315" s="6">
        <v>12030104</v>
      </c>
      <c r="H315" s="65" t="s">
        <v>131</v>
      </c>
      <c r="I315" s="6" t="s">
        <v>19</v>
      </c>
      <c r="J315" s="68">
        <v>1E-3</v>
      </c>
      <c r="K315" s="63">
        <f>VLOOKUP(G315,'نرخ عوامل'!A:E,5,0)/1.2</f>
        <v>135465.33333333334</v>
      </c>
      <c r="L315" s="50">
        <v>0.38400000000000001</v>
      </c>
      <c r="M315" s="6"/>
    </row>
    <row r="316" spans="1:13" ht="20.100000000000001" customHeight="1" x14ac:dyDescent="0.5">
      <c r="A316" s="2" t="str">
        <f>CONCATENATE(Analiz[[#This Row],[id2]],Analiz[[#This Row],[Feh]])</f>
        <v>3010915abn</v>
      </c>
      <c r="B316" s="3" t="s">
        <v>13</v>
      </c>
      <c r="C316" s="4" t="str">
        <f>CONCATENATE(Analiz[[#This Row],[radif]],Analiz[[#This Row],[item]])</f>
        <v>3010915</v>
      </c>
      <c r="D316" s="5">
        <v>3</v>
      </c>
      <c r="E316" s="52" t="s">
        <v>153</v>
      </c>
      <c r="F316" s="5">
        <v>1</v>
      </c>
      <c r="G316" s="6">
        <v>14010102</v>
      </c>
      <c r="H316" s="65" t="s">
        <v>18</v>
      </c>
      <c r="I316" s="6" t="s">
        <v>19</v>
      </c>
      <c r="J316" s="68">
        <v>3.2000000000000001E-2</v>
      </c>
      <c r="K316" s="63">
        <f>VLOOKUP(G316,'نرخ عوامل'!A:E,5,0)/1.2</f>
        <v>131230</v>
      </c>
      <c r="L316" s="50">
        <v>0.38400000000000001</v>
      </c>
      <c r="M316" s="6"/>
    </row>
    <row r="317" spans="1:13" ht="20.100000000000001" customHeight="1" x14ac:dyDescent="0.5">
      <c r="A317" s="2" t="str">
        <f>CONCATENATE(Analiz[[#This Row],[id2]],Analiz[[#This Row],[Feh]])</f>
        <v>4010915abn</v>
      </c>
      <c r="B317" s="3" t="s">
        <v>13</v>
      </c>
      <c r="C317" s="4" t="str">
        <f>CONCATENATE(Analiz[[#This Row],[radif]],Analiz[[#This Row],[item]])</f>
        <v>4010915</v>
      </c>
      <c r="D317" s="5">
        <v>4</v>
      </c>
      <c r="E317" s="52" t="s">
        <v>153</v>
      </c>
      <c r="F317" s="5">
        <v>1</v>
      </c>
      <c r="G317" s="6">
        <v>14240301</v>
      </c>
      <c r="H317" s="65" t="s">
        <v>132</v>
      </c>
      <c r="I317" s="6" t="s">
        <v>19</v>
      </c>
      <c r="J317" s="68">
        <v>1.4E-3</v>
      </c>
      <c r="K317" s="63">
        <f>VLOOKUP(G317,'نرخ عوامل'!A:E,5,0)/1.2</f>
        <v>330937.41666666669</v>
      </c>
      <c r="L317" s="50">
        <v>0.38400000000000001</v>
      </c>
      <c r="M317" s="6"/>
    </row>
    <row r="318" spans="1:13" ht="20.100000000000001" customHeight="1" x14ac:dyDescent="0.5">
      <c r="A318" s="2" t="str">
        <f>CONCATENATE(Analiz[[#This Row],[id2]],Analiz[[#This Row],[Feh]])</f>
        <v>2010915abn</v>
      </c>
      <c r="B318" s="3" t="s">
        <v>13</v>
      </c>
      <c r="C318" s="4" t="str">
        <f>CONCATENATE(Analiz[[#This Row],[radif]],Analiz[[#This Row],[item]])</f>
        <v>2010915</v>
      </c>
      <c r="D318" s="5">
        <v>2</v>
      </c>
      <c r="E318" s="52" t="s">
        <v>153</v>
      </c>
      <c r="F318" s="5">
        <v>1</v>
      </c>
      <c r="G318" s="6">
        <v>13041803</v>
      </c>
      <c r="H318" s="65" t="s">
        <v>148</v>
      </c>
      <c r="I318" s="6" t="s">
        <v>21</v>
      </c>
      <c r="J318" s="68">
        <v>1.6E-2</v>
      </c>
      <c r="K318" s="63">
        <f>VLOOKUP(G318,'نرخ عوامل'!A:E,5,0)/1.2</f>
        <v>190547.66666666669</v>
      </c>
      <c r="L318" s="50">
        <v>0.36</v>
      </c>
      <c r="M318" s="6"/>
    </row>
    <row r="319" spans="1:13" ht="20.100000000000001" customHeight="1" x14ac:dyDescent="0.5">
      <c r="A319" s="2" t="str">
        <f>CONCATENATE(Analiz[[#This Row],[id2]],Analiz[[#This Row],[Feh]])</f>
        <v>5010915abn</v>
      </c>
      <c r="B319" s="3" t="s">
        <v>13</v>
      </c>
      <c r="C319" s="4" t="str">
        <f>CONCATENATE(Analiz[[#This Row],[radif]],Analiz[[#This Row],[item]])</f>
        <v>5010915</v>
      </c>
      <c r="D319" s="5">
        <v>5</v>
      </c>
      <c r="E319" s="52" t="s">
        <v>153</v>
      </c>
      <c r="F319" s="5">
        <v>2</v>
      </c>
      <c r="G319" s="6">
        <v>22030311</v>
      </c>
      <c r="H319" s="65" t="s">
        <v>149</v>
      </c>
      <c r="I319" s="6" t="s">
        <v>25</v>
      </c>
      <c r="J319" s="68">
        <v>1.6E-2</v>
      </c>
      <c r="K319" s="63">
        <f>VLOOKUP(G319,'نرخ عوامل'!A:E,5,0)/5</f>
        <v>421652.55999999994</v>
      </c>
      <c r="L319" s="50">
        <v>0.36</v>
      </c>
      <c r="M319" s="6"/>
    </row>
    <row r="320" spans="1:13" ht="20.100000000000001" customHeight="1" x14ac:dyDescent="0.5">
      <c r="A320" s="2" t="str">
        <f>CONCATENATE(Analiz[[#This Row],[id2]],Analiz[[#This Row],[Feh]])</f>
        <v>6010915abn</v>
      </c>
      <c r="B320" s="3" t="s">
        <v>13</v>
      </c>
      <c r="C320" s="4" t="str">
        <f>CONCATENATE(Analiz[[#This Row],[radif]],Analiz[[#This Row],[item]])</f>
        <v>6010915</v>
      </c>
      <c r="D320" s="5">
        <v>6</v>
      </c>
      <c r="E320" s="52" t="s">
        <v>153</v>
      </c>
      <c r="F320" s="5">
        <v>2</v>
      </c>
      <c r="G320" s="6">
        <v>22030802</v>
      </c>
      <c r="H320" s="65" t="s">
        <v>134</v>
      </c>
      <c r="I320" s="6" t="s">
        <v>43</v>
      </c>
      <c r="J320" s="68">
        <v>2.5000000000000001E-2</v>
      </c>
      <c r="K320" s="63">
        <f>VLOOKUP(G320,'نرخ عوامل'!A:E,5,0)/5</f>
        <v>206837.34</v>
      </c>
      <c r="L320" s="50">
        <v>0.36</v>
      </c>
      <c r="M320" s="6"/>
    </row>
    <row r="321" spans="1:13" ht="20.100000000000001" customHeight="1" x14ac:dyDescent="0.5">
      <c r="A321" s="2" t="str">
        <f>CONCATENATE(Analiz[[#This Row],[id2]],Analiz[[#This Row],[Feh]])</f>
        <v>7010915abn</v>
      </c>
      <c r="B321" s="3" t="s">
        <v>13</v>
      </c>
      <c r="C321" s="4" t="str">
        <f>CONCATENATE(Analiz[[#This Row],[radif]],Analiz[[#This Row],[item]])</f>
        <v>7010915</v>
      </c>
      <c r="D321" s="5">
        <v>7</v>
      </c>
      <c r="E321" s="52" t="s">
        <v>153</v>
      </c>
      <c r="F321" s="5">
        <v>2</v>
      </c>
      <c r="G321" s="6">
        <v>23010503</v>
      </c>
      <c r="H321" s="65" t="s">
        <v>135</v>
      </c>
      <c r="I321" s="6" t="s">
        <v>16</v>
      </c>
      <c r="J321" s="68">
        <v>1.6E-2</v>
      </c>
      <c r="K321" s="63">
        <f>VLOOKUP(G321,'نرخ عوامل'!A:E,5,0)/5</f>
        <v>114352.62</v>
      </c>
      <c r="L321" s="50">
        <v>0.36</v>
      </c>
      <c r="M321" s="6"/>
    </row>
    <row r="322" spans="1:13" ht="20.100000000000001" customHeight="1" x14ac:dyDescent="0.5">
      <c r="A322" s="2" t="str">
        <f>CONCATENATE(Analiz[[#This Row],[id2]],Analiz[[#This Row],[Feh]])</f>
        <v>8010915abn</v>
      </c>
      <c r="B322" s="3" t="s">
        <v>13</v>
      </c>
      <c r="C322" s="4" t="str">
        <f>CONCATENATE(Analiz[[#This Row],[radif]],Analiz[[#This Row],[item]])</f>
        <v>8010915</v>
      </c>
      <c r="D322" s="5">
        <v>8</v>
      </c>
      <c r="E322" s="52" t="s">
        <v>153</v>
      </c>
      <c r="F322" s="5">
        <v>3</v>
      </c>
      <c r="G322" s="6">
        <v>31010101</v>
      </c>
      <c r="H322" s="65" t="s">
        <v>44</v>
      </c>
      <c r="I322" s="6" t="s">
        <v>45</v>
      </c>
      <c r="J322" s="68">
        <v>2E-3</v>
      </c>
      <c r="K322" s="63">
        <f>VLOOKUP(G322,'نرخ عوامل'!A:E,5,0)/0.93</f>
        <v>146827.95698924729</v>
      </c>
      <c r="L322" s="50">
        <v>0.36</v>
      </c>
      <c r="M322" s="6"/>
    </row>
    <row r="323" spans="1:13" ht="20.100000000000001" customHeight="1" x14ac:dyDescent="0.5">
      <c r="A323" s="2" t="str">
        <f>CONCATENATE(Analiz[[#This Row],[id2]],Analiz[[#This Row],[Feh]])</f>
        <v>1020101abn</v>
      </c>
      <c r="B323" s="3" t="s">
        <v>13</v>
      </c>
      <c r="C323" s="4" t="str">
        <f>CONCATENATE(Analiz[[#This Row],[radif]],Analiz[[#This Row],[item]])</f>
        <v>1020101</v>
      </c>
      <c r="D323" s="5">
        <v>1</v>
      </c>
      <c r="E323" s="52" t="s">
        <v>154</v>
      </c>
      <c r="F323" s="5">
        <v>1</v>
      </c>
      <c r="G323" s="6">
        <v>14010102</v>
      </c>
      <c r="H323" s="65" t="s">
        <v>18</v>
      </c>
      <c r="I323" s="6" t="s">
        <v>19</v>
      </c>
      <c r="J323" s="68">
        <v>2.6666699999999999</v>
      </c>
      <c r="K323" s="63">
        <f>VLOOKUP(G323,'نرخ عوامل'!A:E,5,0)/1.2</f>
        <v>131230</v>
      </c>
      <c r="L323" s="50">
        <v>1</v>
      </c>
      <c r="M323" s="6"/>
    </row>
    <row r="324" spans="1:13" ht="20.100000000000001" customHeight="1" x14ac:dyDescent="0.5">
      <c r="A324" s="2" t="str">
        <f>CONCATENATE(Analiz[[#This Row],[id2]],Analiz[[#This Row],[Feh]])</f>
        <v>2020101abn</v>
      </c>
      <c r="B324" s="3" t="s">
        <v>13</v>
      </c>
      <c r="C324" s="4" t="str">
        <f>CONCATENATE(Analiz[[#This Row],[radif]],Analiz[[#This Row],[item]])</f>
        <v>2020101</v>
      </c>
      <c r="D324" s="5">
        <v>2</v>
      </c>
      <c r="E324" s="52" t="s">
        <v>154</v>
      </c>
      <c r="F324" s="5">
        <v>2</v>
      </c>
      <c r="G324" s="6">
        <v>28070101</v>
      </c>
      <c r="H324" s="65" t="s">
        <v>42</v>
      </c>
      <c r="I324" s="6" t="s">
        <v>43</v>
      </c>
      <c r="J324" s="68">
        <v>2.8570000000000002E-3</v>
      </c>
      <c r="K324" s="63">
        <f>VLOOKUP(G324,'نرخ عوامل'!A:E,5,0)/5</f>
        <v>122751.56000000001</v>
      </c>
      <c r="L324" s="50">
        <v>1</v>
      </c>
      <c r="M324" s="6"/>
    </row>
    <row r="325" spans="1:13" ht="20.100000000000001" customHeight="1" x14ac:dyDescent="0.5">
      <c r="A325" s="2" t="str">
        <f>CONCATENATE(Analiz[[#This Row],[id2]],Analiz[[#This Row],[Feh]])</f>
        <v>3020101abn</v>
      </c>
      <c r="B325" s="3" t="s">
        <v>13</v>
      </c>
      <c r="C325" s="4" t="str">
        <f>CONCATENATE(Analiz[[#This Row],[radif]],Analiz[[#This Row],[item]])</f>
        <v>3020101</v>
      </c>
      <c r="D325" s="5">
        <v>3</v>
      </c>
      <c r="E325" s="52" t="s">
        <v>154</v>
      </c>
      <c r="F325" s="5">
        <v>2</v>
      </c>
      <c r="G325" s="6">
        <v>28070601</v>
      </c>
      <c r="H325" s="65" t="s">
        <v>155</v>
      </c>
      <c r="I325" s="6" t="s">
        <v>156</v>
      </c>
      <c r="J325" s="68">
        <v>3.8999999999999998E-3</v>
      </c>
      <c r="K325" s="63">
        <f>VLOOKUP(G325,'نرخ عوامل'!A:E,5,0)/5</f>
        <v>781146.24</v>
      </c>
      <c r="L325" s="50">
        <v>1</v>
      </c>
      <c r="M325" s="6"/>
    </row>
    <row r="326" spans="1:13" ht="20.100000000000001" customHeight="1" x14ac:dyDescent="0.5">
      <c r="A326" s="2" t="str">
        <f>CONCATENATE(Analiz[[#This Row],[id2]],Analiz[[#This Row],[Feh]])</f>
        <v>1020102abn</v>
      </c>
      <c r="B326" s="3" t="s">
        <v>13</v>
      </c>
      <c r="C326" s="4" t="str">
        <f>CONCATENATE(Analiz[[#This Row],[radif]],Analiz[[#This Row],[item]])</f>
        <v>1020102</v>
      </c>
      <c r="D326" s="5">
        <v>1</v>
      </c>
      <c r="E326" s="52" t="s">
        <v>157</v>
      </c>
      <c r="F326" s="5">
        <v>1</v>
      </c>
      <c r="G326" s="6">
        <v>14010102</v>
      </c>
      <c r="H326" s="65" t="s">
        <v>18</v>
      </c>
      <c r="I326" s="6" t="s">
        <v>19</v>
      </c>
      <c r="J326" s="68">
        <v>1.1940299999999999</v>
      </c>
      <c r="K326" s="63">
        <f>VLOOKUP(G326,'نرخ عوامل'!A:E,5,0)/1.2</f>
        <v>131230</v>
      </c>
      <c r="L326" s="50">
        <v>1</v>
      </c>
      <c r="M326" s="6"/>
    </row>
    <row r="327" spans="1:13" ht="20.100000000000001" customHeight="1" x14ac:dyDescent="0.5">
      <c r="A327" s="2" t="str">
        <f>CONCATENATE(Analiz[[#This Row],[id2]],Analiz[[#This Row],[Feh]])</f>
        <v>2020102abn</v>
      </c>
      <c r="B327" s="3" t="s">
        <v>13</v>
      </c>
      <c r="C327" s="4" t="str">
        <f>CONCATENATE(Analiz[[#This Row],[radif]],Analiz[[#This Row],[item]])</f>
        <v>2020102</v>
      </c>
      <c r="D327" s="5">
        <v>2</v>
      </c>
      <c r="E327" s="52" t="s">
        <v>157</v>
      </c>
      <c r="F327" s="5">
        <v>2</v>
      </c>
      <c r="G327" s="6">
        <v>28070101</v>
      </c>
      <c r="H327" s="65" t="s">
        <v>42</v>
      </c>
      <c r="I327" s="6" t="s">
        <v>43</v>
      </c>
      <c r="J327" s="68">
        <v>3.509E-3</v>
      </c>
      <c r="K327" s="63">
        <f>VLOOKUP(G327,'نرخ عوامل'!A:E,5,0)/5</f>
        <v>122751.56000000001</v>
      </c>
      <c r="L327" s="50">
        <v>1</v>
      </c>
      <c r="M327" s="6"/>
    </row>
    <row r="328" spans="1:13" ht="20.100000000000001" customHeight="1" x14ac:dyDescent="0.5">
      <c r="A328" s="2" t="str">
        <f>CONCATENATE(Analiz[[#This Row],[id2]],Analiz[[#This Row],[Feh]])</f>
        <v>3020103abn</v>
      </c>
      <c r="B328" s="3" t="s">
        <v>13</v>
      </c>
      <c r="C328" s="4" t="str">
        <f>CONCATENATE(Analiz[[#This Row],[radif]],Analiz[[#This Row],[item]])</f>
        <v>3020103</v>
      </c>
      <c r="D328" s="5">
        <v>3</v>
      </c>
      <c r="E328" s="52" t="s">
        <v>158</v>
      </c>
      <c r="F328" s="5">
        <v>1</v>
      </c>
      <c r="G328" s="6">
        <v>14240601</v>
      </c>
      <c r="H328" s="65" t="s">
        <v>75</v>
      </c>
      <c r="I328" s="6" t="s">
        <v>19</v>
      </c>
      <c r="J328" s="68">
        <v>0.424178</v>
      </c>
      <c r="K328" s="63">
        <f>VLOOKUP(G328,'نرخ عوامل'!A:E,5,0)/1.2</f>
        <v>153401.16666666666</v>
      </c>
      <c r="L328" s="50">
        <v>1</v>
      </c>
      <c r="M328" s="6"/>
    </row>
    <row r="329" spans="1:13" ht="20.100000000000001" customHeight="1" x14ac:dyDescent="0.5">
      <c r="A329" s="2" t="str">
        <f>CONCATENATE(Analiz[[#This Row],[id2]],Analiz[[#This Row],[Feh]])</f>
        <v>2020103abn</v>
      </c>
      <c r="B329" s="3" t="s">
        <v>13</v>
      </c>
      <c r="C329" s="4" t="str">
        <f>CONCATENATE(Analiz[[#This Row],[radif]],Analiz[[#This Row],[item]])</f>
        <v>2020103</v>
      </c>
      <c r="D329" s="5">
        <v>2</v>
      </c>
      <c r="E329" s="52" t="s">
        <v>158</v>
      </c>
      <c r="F329" s="5">
        <v>1</v>
      </c>
      <c r="G329" s="6">
        <v>14010102</v>
      </c>
      <c r="H329" s="65" t="s">
        <v>18</v>
      </c>
      <c r="I329" s="6" t="s">
        <v>19</v>
      </c>
      <c r="J329" s="68">
        <v>1.506591</v>
      </c>
      <c r="K329" s="63">
        <f>VLOOKUP(G329,'نرخ عوامل'!A:E,5,0)/1.2</f>
        <v>131230</v>
      </c>
      <c r="L329" s="50">
        <v>1</v>
      </c>
      <c r="M329" s="6"/>
    </row>
    <row r="330" spans="1:13" ht="20.100000000000001" customHeight="1" x14ac:dyDescent="0.5">
      <c r="A330" s="2" t="str">
        <f>CONCATENATE(Analiz[[#This Row],[id2]],Analiz[[#This Row],[Feh]])</f>
        <v>1020103abn</v>
      </c>
      <c r="B330" s="3" t="s">
        <v>13</v>
      </c>
      <c r="C330" s="4" t="str">
        <f>CONCATENATE(Analiz[[#This Row],[radif]],Analiz[[#This Row],[item]])</f>
        <v>1020103</v>
      </c>
      <c r="D330" s="5">
        <v>1</v>
      </c>
      <c r="E330" s="52" t="s">
        <v>158</v>
      </c>
      <c r="F330" s="5">
        <v>1</v>
      </c>
      <c r="G330" s="6">
        <v>13041001</v>
      </c>
      <c r="H330" s="65" t="s">
        <v>74</v>
      </c>
      <c r="I330" s="6" t="s">
        <v>23</v>
      </c>
      <c r="J330" s="68">
        <v>0.21192</v>
      </c>
      <c r="K330" s="63">
        <f>VLOOKUP(G330,'نرخ عوامل'!A:E,5,0)/1.2</f>
        <v>145380.16666666669</v>
      </c>
      <c r="L330" s="50">
        <v>1</v>
      </c>
      <c r="M330" s="6"/>
    </row>
    <row r="331" spans="1:13" ht="20.100000000000001" customHeight="1" x14ac:dyDescent="0.5">
      <c r="A331" s="2" t="str">
        <f>CONCATENATE(Analiz[[#This Row],[id2]],Analiz[[#This Row],[Feh]])</f>
        <v>5020103abn</v>
      </c>
      <c r="B331" s="3" t="s">
        <v>13</v>
      </c>
      <c r="C331" s="4" t="str">
        <f>CONCATENATE(Analiz[[#This Row],[radif]],Analiz[[#This Row],[item]])</f>
        <v>5020103</v>
      </c>
      <c r="D331" s="5">
        <v>5</v>
      </c>
      <c r="E331" s="52" t="s">
        <v>158</v>
      </c>
      <c r="F331" s="5">
        <v>2</v>
      </c>
      <c r="G331" s="6">
        <v>28070101</v>
      </c>
      <c r="H331" s="65" t="s">
        <v>42</v>
      </c>
      <c r="I331" s="6" t="s">
        <v>43</v>
      </c>
      <c r="J331" s="68">
        <v>1.802E-3</v>
      </c>
      <c r="K331" s="63">
        <f>VLOOKUP(G331,'نرخ عوامل'!A:E,5,0)/5</f>
        <v>122751.56000000001</v>
      </c>
      <c r="L331" s="50">
        <v>1</v>
      </c>
      <c r="M331" s="6"/>
    </row>
    <row r="332" spans="1:13" ht="20.100000000000001" customHeight="1" x14ac:dyDescent="0.5">
      <c r="A332" s="2" t="str">
        <f>CONCATENATE(Analiz[[#This Row],[id2]],Analiz[[#This Row],[Feh]])</f>
        <v>7020103abn</v>
      </c>
      <c r="B332" s="3" t="s">
        <v>13</v>
      </c>
      <c r="C332" s="4" t="str">
        <f>CONCATENATE(Analiz[[#This Row],[radif]],Analiz[[#This Row],[item]])</f>
        <v>7020103</v>
      </c>
      <c r="D332" s="5">
        <v>7</v>
      </c>
      <c r="E332" s="52" t="s">
        <v>158</v>
      </c>
      <c r="F332" s="5">
        <v>2</v>
      </c>
      <c r="G332" s="6">
        <v>28110101</v>
      </c>
      <c r="H332" s="65" t="s">
        <v>78</v>
      </c>
      <c r="I332" s="6" t="s">
        <v>25</v>
      </c>
      <c r="J332" s="68">
        <v>0.21192</v>
      </c>
      <c r="K332" s="63">
        <f>VLOOKUP(G332,'نرخ عوامل'!A:E,5,0)/5</f>
        <v>8224.4600000000009</v>
      </c>
      <c r="L332" s="50">
        <v>1</v>
      </c>
      <c r="M332" s="6"/>
    </row>
    <row r="333" spans="1:13" ht="20.100000000000001" customHeight="1" x14ac:dyDescent="0.5">
      <c r="A333" s="2" t="str">
        <f>CONCATENATE(Analiz[[#This Row],[id2]],Analiz[[#This Row],[Feh]])</f>
        <v>6020103abn</v>
      </c>
      <c r="B333" s="3" t="s">
        <v>13</v>
      </c>
      <c r="C333" s="4" t="str">
        <f>CONCATENATE(Analiz[[#This Row],[radif]],Analiz[[#This Row],[item]])</f>
        <v>6020103</v>
      </c>
      <c r="D333" s="5">
        <v>6</v>
      </c>
      <c r="E333" s="52" t="s">
        <v>158</v>
      </c>
      <c r="F333" s="5">
        <v>2</v>
      </c>
      <c r="G333" s="6">
        <v>28070701</v>
      </c>
      <c r="H333" s="65" t="s">
        <v>77</v>
      </c>
      <c r="I333" s="6" t="s">
        <v>43</v>
      </c>
      <c r="J333" s="68">
        <v>1.4809999999999999E-3</v>
      </c>
      <c r="K333" s="63">
        <f>VLOOKUP(G333,'نرخ عوامل'!A:E,5,0)/5</f>
        <v>141350.28</v>
      </c>
      <c r="L333" s="50">
        <v>1</v>
      </c>
      <c r="M333" s="6"/>
    </row>
    <row r="334" spans="1:13" ht="20.100000000000001" customHeight="1" x14ac:dyDescent="0.5">
      <c r="A334" s="2" t="str">
        <f>CONCATENATE(Analiz[[#This Row],[id2]],Analiz[[#This Row],[Feh]])</f>
        <v>4020103abn</v>
      </c>
      <c r="B334" s="3" t="s">
        <v>13</v>
      </c>
      <c r="C334" s="4" t="str">
        <f>CONCATENATE(Analiz[[#This Row],[radif]],Analiz[[#This Row],[item]])</f>
        <v>4020103</v>
      </c>
      <c r="D334" s="5">
        <v>4</v>
      </c>
      <c r="E334" s="52" t="s">
        <v>158</v>
      </c>
      <c r="F334" s="5">
        <v>2</v>
      </c>
      <c r="G334" s="6">
        <v>25040102</v>
      </c>
      <c r="H334" s="65" t="s">
        <v>76</v>
      </c>
      <c r="I334" s="6" t="s">
        <v>16</v>
      </c>
      <c r="J334" s="68">
        <v>0.21192</v>
      </c>
      <c r="K334" s="63">
        <f>VLOOKUP(G334,'نرخ عوامل'!A:E,5,0)/5</f>
        <v>73764.540000000008</v>
      </c>
      <c r="L334" s="50">
        <v>1</v>
      </c>
      <c r="M334" s="6"/>
    </row>
    <row r="335" spans="1:13" ht="20.100000000000001" customHeight="1" x14ac:dyDescent="0.5">
      <c r="A335" s="2" t="str">
        <f>CONCATENATE(Analiz[[#This Row],[id2]],Analiz[[#This Row],[Feh]])</f>
        <v>3020104abn</v>
      </c>
      <c r="B335" s="3" t="s">
        <v>13</v>
      </c>
      <c r="C335" s="4" t="str">
        <f>CONCATENATE(Analiz[[#This Row],[radif]],Analiz[[#This Row],[item]])</f>
        <v>3020104</v>
      </c>
      <c r="D335" s="5">
        <v>3</v>
      </c>
      <c r="E335" s="52" t="s">
        <v>159</v>
      </c>
      <c r="F335" s="5">
        <v>1</v>
      </c>
      <c r="G335" s="6">
        <v>14240601</v>
      </c>
      <c r="H335" s="65" t="s">
        <v>75</v>
      </c>
      <c r="I335" s="6" t="s">
        <v>19</v>
      </c>
      <c r="J335" s="68">
        <v>6.8085110000000002</v>
      </c>
      <c r="K335" s="63">
        <f>VLOOKUP(G335,'نرخ عوامل'!A:E,5,0)/1.2</f>
        <v>153401.16666666666</v>
      </c>
      <c r="L335" s="50">
        <v>1</v>
      </c>
      <c r="M335" s="6"/>
    </row>
    <row r="336" spans="1:13" ht="20.100000000000001" customHeight="1" x14ac:dyDescent="0.5">
      <c r="A336" s="2" t="str">
        <f>CONCATENATE(Analiz[[#This Row],[id2]],Analiz[[#This Row],[Feh]])</f>
        <v>2020104abn</v>
      </c>
      <c r="B336" s="3" t="s">
        <v>13</v>
      </c>
      <c r="C336" s="4" t="str">
        <f>CONCATENATE(Analiz[[#This Row],[radif]],Analiz[[#This Row],[item]])</f>
        <v>2020104</v>
      </c>
      <c r="D336" s="5">
        <v>2</v>
      </c>
      <c r="E336" s="52" t="s">
        <v>159</v>
      </c>
      <c r="F336" s="5">
        <v>1</v>
      </c>
      <c r="G336" s="6">
        <v>14010102</v>
      </c>
      <c r="H336" s="65" t="s">
        <v>18</v>
      </c>
      <c r="I336" s="6" t="s">
        <v>19</v>
      </c>
      <c r="J336" s="68">
        <v>6.8085110000000002</v>
      </c>
      <c r="K336" s="63">
        <f>VLOOKUP(G336,'نرخ عوامل'!A:E,5,0)/1.2</f>
        <v>131230</v>
      </c>
      <c r="L336" s="50">
        <v>1</v>
      </c>
      <c r="M336" s="6"/>
    </row>
    <row r="337" spans="1:13" ht="20.100000000000001" customHeight="1" x14ac:dyDescent="0.5">
      <c r="A337" s="2" t="str">
        <f>CONCATENATE(Analiz[[#This Row],[id2]],Analiz[[#This Row],[Feh]])</f>
        <v>1020104abn</v>
      </c>
      <c r="B337" s="3" t="s">
        <v>13</v>
      </c>
      <c r="C337" s="4" t="str">
        <f>CONCATENATE(Analiz[[#This Row],[radif]],Analiz[[#This Row],[item]])</f>
        <v>1020104</v>
      </c>
      <c r="D337" s="5">
        <v>1</v>
      </c>
      <c r="E337" s="52" t="s">
        <v>159</v>
      </c>
      <c r="F337" s="5">
        <v>1</v>
      </c>
      <c r="G337" s="6">
        <v>13041001</v>
      </c>
      <c r="H337" s="65" t="s">
        <v>74</v>
      </c>
      <c r="I337" s="6" t="s">
        <v>23</v>
      </c>
      <c r="J337" s="68">
        <v>3.404255</v>
      </c>
      <c r="K337" s="63">
        <f>VLOOKUP(G337,'نرخ عوامل'!A:E,5,0)/1.2</f>
        <v>145380.16666666669</v>
      </c>
      <c r="L337" s="50">
        <v>1</v>
      </c>
      <c r="M337" s="6"/>
    </row>
    <row r="338" spans="1:13" ht="20.100000000000001" customHeight="1" x14ac:dyDescent="0.5">
      <c r="A338" s="2" t="str">
        <f>CONCATENATE(Analiz[[#This Row],[id2]],Analiz[[#This Row],[Feh]])</f>
        <v>5020104abn</v>
      </c>
      <c r="B338" s="3" t="s">
        <v>13</v>
      </c>
      <c r="C338" s="4" t="str">
        <f>CONCATENATE(Analiz[[#This Row],[radif]],Analiz[[#This Row],[item]])</f>
        <v>5020104</v>
      </c>
      <c r="D338" s="5">
        <v>5</v>
      </c>
      <c r="E338" s="52" t="s">
        <v>159</v>
      </c>
      <c r="F338" s="5">
        <v>2</v>
      </c>
      <c r="G338" s="6">
        <v>28070101</v>
      </c>
      <c r="H338" s="65" t="s">
        <v>42</v>
      </c>
      <c r="I338" s="6" t="s">
        <v>43</v>
      </c>
      <c r="J338" s="68">
        <v>0.01</v>
      </c>
      <c r="K338" s="63">
        <f>VLOOKUP(G338,'نرخ عوامل'!A:E,5,0)/5</f>
        <v>122751.56000000001</v>
      </c>
      <c r="L338" s="50">
        <v>1</v>
      </c>
      <c r="M338" s="6"/>
    </row>
    <row r="339" spans="1:13" ht="20.100000000000001" customHeight="1" x14ac:dyDescent="0.5">
      <c r="A339" s="2" t="str">
        <f>CONCATENATE(Analiz[[#This Row],[id2]],Analiz[[#This Row],[Feh]])</f>
        <v>7020104abn</v>
      </c>
      <c r="B339" s="3" t="s">
        <v>13</v>
      </c>
      <c r="C339" s="4" t="str">
        <f>CONCATENATE(Analiz[[#This Row],[radif]],Analiz[[#This Row],[item]])</f>
        <v>7020104</v>
      </c>
      <c r="D339" s="5">
        <v>7</v>
      </c>
      <c r="E339" s="52" t="s">
        <v>159</v>
      </c>
      <c r="F339" s="5">
        <v>2</v>
      </c>
      <c r="G339" s="6">
        <v>28110101</v>
      </c>
      <c r="H339" s="65" t="s">
        <v>78</v>
      </c>
      <c r="I339" s="6" t="s">
        <v>25</v>
      </c>
      <c r="J339" s="68">
        <v>3.404255</v>
      </c>
      <c r="K339" s="63">
        <f>VLOOKUP(G339,'نرخ عوامل'!A:E,5,0)/5</f>
        <v>8224.4600000000009</v>
      </c>
      <c r="L339" s="50">
        <v>1</v>
      </c>
      <c r="M339" s="6"/>
    </row>
    <row r="340" spans="1:13" ht="20.100000000000001" customHeight="1" x14ac:dyDescent="0.5">
      <c r="A340" s="2" t="str">
        <f>CONCATENATE(Analiz[[#This Row],[id2]],Analiz[[#This Row],[Feh]])</f>
        <v>6020104abn</v>
      </c>
      <c r="B340" s="3" t="s">
        <v>13</v>
      </c>
      <c r="C340" s="4" t="str">
        <f>CONCATENATE(Analiz[[#This Row],[radif]],Analiz[[#This Row],[item]])</f>
        <v>6020104</v>
      </c>
      <c r="D340" s="5">
        <v>6</v>
      </c>
      <c r="E340" s="52" t="s">
        <v>159</v>
      </c>
      <c r="F340" s="5">
        <v>2</v>
      </c>
      <c r="G340" s="6">
        <v>28070701</v>
      </c>
      <c r="H340" s="65" t="s">
        <v>77</v>
      </c>
      <c r="I340" s="6" t="s">
        <v>43</v>
      </c>
      <c r="J340" s="68">
        <v>0.01</v>
      </c>
      <c r="K340" s="63">
        <f>VLOOKUP(G340,'نرخ عوامل'!A:E,5,0)/5</f>
        <v>141350.28</v>
      </c>
      <c r="L340" s="50">
        <v>1</v>
      </c>
      <c r="M340" s="6"/>
    </row>
    <row r="341" spans="1:13" ht="20.100000000000001" customHeight="1" x14ac:dyDescent="0.5">
      <c r="A341" s="2" t="str">
        <f>CONCATENATE(Analiz[[#This Row],[id2]],Analiz[[#This Row],[Feh]])</f>
        <v>4020104abn</v>
      </c>
      <c r="B341" s="3" t="s">
        <v>13</v>
      </c>
      <c r="C341" s="4" t="str">
        <f>CONCATENATE(Analiz[[#This Row],[radif]],Analiz[[#This Row],[item]])</f>
        <v>4020104</v>
      </c>
      <c r="D341" s="5">
        <v>4</v>
      </c>
      <c r="E341" s="52" t="s">
        <v>159</v>
      </c>
      <c r="F341" s="5">
        <v>2</v>
      </c>
      <c r="G341" s="6">
        <v>25040102</v>
      </c>
      <c r="H341" s="65" t="s">
        <v>76</v>
      </c>
      <c r="I341" s="6" t="s">
        <v>16</v>
      </c>
      <c r="J341" s="68">
        <v>3.404255</v>
      </c>
      <c r="K341" s="63">
        <f>VLOOKUP(G341,'نرخ عوامل'!A:E,5,0)/5</f>
        <v>73764.540000000008</v>
      </c>
      <c r="L341" s="50">
        <v>1</v>
      </c>
      <c r="M341" s="6"/>
    </row>
    <row r="342" spans="1:13" ht="20.100000000000001" customHeight="1" x14ac:dyDescent="0.5">
      <c r="A342" s="2" t="str">
        <f>CONCATENATE(Analiz[[#This Row],[id2]],Analiz[[#This Row],[Feh]])</f>
        <v>1020201abn</v>
      </c>
      <c r="B342" s="3" t="s">
        <v>13</v>
      </c>
      <c r="C342" s="4" t="str">
        <f>CONCATENATE(Analiz[[#This Row],[radif]],Analiz[[#This Row],[item]])</f>
        <v>1020201</v>
      </c>
      <c r="D342" s="5">
        <v>1</v>
      </c>
      <c r="E342" s="52" t="s">
        <v>160</v>
      </c>
      <c r="F342" s="5">
        <v>1</v>
      </c>
      <c r="G342" s="6">
        <v>14010102</v>
      </c>
      <c r="H342" s="65" t="s">
        <v>18</v>
      </c>
      <c r="I342" s="6" t="s">
        <v>19</v>
      </c>
      <c r="J342" s="68">
        <v>0.88888900000000004</v>
      </c>
      <c r="K342" s="63">
        <f>VLOOKUP(G342,'نرخ عوامل'!A:E,5,0)/1.2</f>
        <v>131230</v>
      </c>
      <c r="L342" s="50">
        <v>1</v>
      </c>
      <c r="M342" s="6"/>
    </row>
    <row r="343" spans="1:13" ht="20.100000000000001" customHeight="1" x14ac:dyDescent="0.5">
      <c r="A343" s="2" t="str">
        <f>CONCATENATE(Analiz[[#This Row],[id2]],Analiz[[#This Row],[Feh]])</f>
        <v>2020201abn</v>
      </c>
      <c r="B343" s="3" t="s">
        <v>13</v>
      </c>
      <c r="C343" s="4" t="str">
        <f>CONCATENATE(Analiz[[#This Row],[radif]],Analiz[[#This Row],[item]])</f>
        <v>2020201</v>
      </c>
      <c r="D343" s="5">
        <v>2</v>
      </c>
      <c r="E343" s="52" t="s">
        <v>160</v>
      </c>
      <c r="F343" s="5">
        <v>1</v>
      </c>
      <c r="G343" s="6">
        <v>14030202</v>
      </c>
      <c r="H343" s="65" t="s">
        <v>161</v>
      </c>
      <c r="I343" s="6" t="s">
        <v>23</v>
      </c>
      <c r="J343" s="68">
        <v>1.762E-2</v>
      </c>
      <c r="K343" s="63">
        <f>VLOOKUP(G343,'نرخ عوامل'!A:E,5,0)/1.2</f>
        <v>163559.5</v>
      </c>
      <c r="L343" s="50">
        <v>1</v>
      </c>
      <c r="M343" s="6"/>
    </row>
    <row r="344" spans="1:13" ht="20.100000000000001" customHeight="1" x14ac:dyDescent="0.5">
      <c r="A344" s="2" t="str">
        <f>CONCATENATE(Analiz[[#This Row],[id2]],Analiz[[#This Row],[Feh]])</f>
        <v>3020201abn</v>
      </c>
      <c r="B344" s="3" t="s">
        <v>13</v>
      </c>
      <c r="C344" s="4" t="str">
        <f>CONCATENATE(Analiz[[#This Row],[radif]],Analiz[[#This Row],[item]])</f>
        <v>3020201</v>
      </c>
      <c r="D344" s="5">
        <v>3</v>
      </c>
      <c r="E344" s="52" t="s">
        <v>160</v>
      </c>
      <c r="F344" s="5">
        <v>2</v>
      </c>
      <c r="G344" s="6">
        <v>28070101</v>
      </c>
      <c r="H344" s="65" t="s">
        <v>42</v>
      </c>
      <c r="I344" s="6" t="s">
        <v>43</v>
      </c>
      <c r="J344" s="68">
        <v>2.2030000000000001E-3</v>
      </c>
      <c r="K344" s="63">
        <f>VLOOKUP(G344,'نرخ عوامل'!A:E,5,0)/5</f>
        <v>122751.56000000001</v>
      </c>
      <c r="L344" s="50">
        <v>1</v>
      </c>
      <c r="M344" s="6"/>
    </row>
    <row r="345" spans="1:13" ht="20.100000000000001" customHeight="1" x14ac:dyDescent="0.5">
      <c r="A345" s="2" t="str">
        <f>CONCATENATE(Analiz[[#This Row],[id2]],Analiz[[#This Row],[Feh]])</f>
        <v>4020201abn</v>
      </c>
      <c r="B345" s="3" t="s">
        <v>13</v>
      </c>
      <c r="C345" s="4" t="str">
        <f>CONCATENATE(Analiz[[#This Row],[radif]],Analiz[[#This Row],[item]])</f>
        <v>4020201</v>
      </c>
      <c r="D345" s="5">
        <v>4</v>
      </c>
      <c r="E345" s="52" t="s">
        <v>160</v>
      </c>
      <c r="F345" s="5">
        <v>3</v>
      </c>
      <c r="G345" s="6">
        <v>39010202</v>
      </c>
      <c r="H345" s="65" t="s">
        <v>162</v>
      </c>
      <c r="I345" s="6" t="s">
        <v>45</v>
      </c>
      <c r="J345" s="68">
        <v>3.9599999999999998E-4</v>
      </c>
      <c r="K345" s="63">
        <f>VLOOKUP(G345,'نرخ عوامل'!A:E,5,0)/0.93</f>
        <v>39784946.236559138</v>
      </c>
      <c r="L345" s="50">
        <v>1</v>
      </c>
      <c r="M345" s="6"/>
    </row>
    <row r="346" spans="1:13" ht="20.100000000000001" customHeight="1" x14ac:dyDescent="0.5">
      <c r="A346" s="2" t="str">
        <f>CONCATENATE(Analiz[[#This Row],[id2]],Analiz[[#This Row],[Feh]])</f>
        <v>5020201abn</v>
      </c>
      <c r="B346" s="3" t="s">
        <v>13</v>
      </c>
      <c r="C346" s="4" t="str">
        <f>CONCATENATE(Analiz[[#This Row],[radif]],Analiz[[#This Row],[item]])</f>
        <v>5020201</v>
      </c>
      <c r="D346" s="5">
        <v>5</v>
      </c>
      <c r="E346" s="52" t="s">
        <v>160</v>
      </c>
      <c r="F346" s="5">
        <v>3</v>
      </c>
      <c r="G346" s="6">
        <v>39010301</v>
      </c>
      <c r="H346" s="65" t="s">
        <v>163</v>
      </c>
      <c r="I346" s="6" t="s">
        <v>164</v>
      </c>
      <c r="J346" s="68">
        <v>3.0836999999999998E-4</v>
      </c>
      <c r="K346" s="63">
        <f>VLOOKUP(G346,'نرخ عوامل'!A:E,5,0)/0.93</f>
        <v>53763.440860215051</v>
      </c>
      <c r="L346" s="50">
        <v>1</v>
      </c>
      <c r="M346" s="6"/>
    </row>
    <row r="347" spans="1:13" ht="20.100000000000001" customHeight="1" x14ac:dyDescent="0.5">
      <c r="A347" s="2" t="str">
        <f>CONCATENATE(Analiz[[#This Row],[id2]],Analiz[[#This Row],[Feh]])</f>
        <v>2020202abn</v>
      </c>
      <c r="B347" s="3" t="s">
        <v>13</v>
      </c>
      <c r="C347" s="4" t="str">
        <f>CONCATENATE(Analiz[[#This Row],[radif]],Analiz[[#This Row],[item]])</f>
        <v>2020202</v>
      </c>
      <c r="D347" s="5">
        <v>2</v>
      </c>
      <c r="E347" s="52" t="s">
        <v>165</v>
      </c>
      <c r="F347" s="5">
        <v>1</v>
      </c>
      <c r="G347" s="6">
        <v>14010102</v>
      </c>
      <c r="H347" s="65" t="s">
        <v>18</v>
      </c>
      <c r="I347" s="6" t="s">
        <v>19</v>
      </c>
      <c r="J347" s="68">
        <v>0.1791045</v>
      </c>
      <c r="K347" s="63">
        <f>VLOOKUP(G347,'نرخ عوامل'!A:E,5,0)/1.2</f>
        <v>131230</v>
      </c>
      <c r="L347" s="50">
        <v>1</v>
      </c>
      <c r="M347" s="6"/>
    </row>
    <row r="348" spans="1:13" ht="20.100000000000001" customHeight="1" x14ac:dyDescent="0.5">
      <c r="A348" s="2" t="str">
        <f>CONCATENATE(Analiz[[#This Row],[id2]],Analiz[[#This Row],[Feh]])</f>
        <v>1020202abn</v>
      </c>
      <c r="B348" s="3" t="s">
        <v>13</v>
      </c>
      <c r="C348" s="4" t="str">
        <f>CONCATENATE(Analiz[[#This Row],[radif]],Analiz[[#This Row],[item]])</f>
        <v>1020202</v>
      </c>
      <c r="D348" s="5">
        <v>1</v>
      </c>
      <c r="E348" s="52" t="s">
        <v>165</v>
      </c>
      <c r="F348" s="5">
        <v>1</v>
      </c>
      <c r="G348" s="6">
        <v>13041101</v>
      </c>
      <c r="H348" s="65" t="s">
        <v>166</v>
      </c>
      <c r="I348" s="6" t="s">
        <v>19</v>
      </c>
      <c r="J348" s="68">
        <v>0.78968000000000005</v>
      </c>
      <c r="K348" s="63">
        <f>VLOOKUP(G348,'نرخ عوامل'!A:E,5,0)/1.2</f>
        <v>145380.16666666669</v>
      </c>
      <c r="L348" s="50">
        <v>1</v>
      </c>
      <c r="M348" s="6"/>
    </row>
    <row r="349" spans="1:13" ht="20.100000000000001" customHeight="1" x14ac:dyDescent="0.5">
      <c r="A349" s="2" t="str">
        <f>CONCATENATE(Analiz[[#This Row],[id2]],Analiz[[#This Row],[Feh]])</f>
        <v>3020202abn</v>
      </c>
      <c r="B349" s="3" t="s">
        <v>13</v>
      </c>
      <c r="C349" s="4" t="str">
        <f>CONCATENATE(Analiz[[#This Row],[radif]],Analiz[[#This Row],[item]])</f>
        <v>3020202</v>
      </c>
      <c r="D349" s="5">
        <v>3</v>
      </c>
      <c r="E349" s="52" t="s">
        <v>165</v>
      </c>
      <c r="F349" s="5">
        <v>2</v>
      </c>
      <c r="G349" s="6">
        <v>26010201</v>
      </c>
      <c r="H349" s="65" t="s">
        <v>167</v>
      </c>
      <c r="I349" s="6" t="s">
        <v>25</v>
      </c>
      <c r="J349" s="68">
        <v>2.3690500000000001</v>
      </c>
      <c r="K349" s="63">
        <f>VLOOKUP(G349,'نرخ عوامل'!A:E,5,0)/5</f>
        <v>22535.1</v>
      </c>
      <c r="L349" s="50">
        <v>1</v>
      </c>
      <c r="M349" s="6"/>
    </row>
    <row r="350" spans="1:13" ht="20.100000000000001" customHeight="1" x14ac:dyDescent="0.5">
      <c r="A350" s="2" t="str">
        <f>CONCATENATE(Analiz[[#This Row],[id2]],Analiz[[#This Row],[Feh]])</f>
        <v>1020301abn</v>
      </c>
      <c r="B350" s="3" t="s">
        <v>13</v>
      </c>
      <c r="C350" s="4" t="str">
        <f>CONCATENATE(Analiz[[#This Row],[radif]],Analiz[[#This Row],[item]])</f>
        <v>1020301</v>
      </c>
      <c r="D350" s="5">
        <v>1</v>
      </c>
      <c r="E350" s="52" t="s">
        <v>168</v>
      </c>
      <c r="F350" s="5">
        <v>1</v>
      </c>
      <c r="G350" s="6">
        <v>14010102</v>
      </c>
      <c r="H350" s="65" t="s">
        <v>18</v>
      </c>
      <c r="I350" s="6" t="s">
        <v>19</v>
      </c>
      <c r="J350" s="68">
        <v>4.7058819999999999</v>
      </c>
      <c r="K350" s="63">
        <f>VLOOKUP(G350,'نرخ عوامل'!A:E,5,0)/1.2</f>
        <v>131230</v>
      </c>
      <c r="L350" s="50">
        <v>1</v>
      </c>
      <c r="M350" s="6"/>
    </row>
    <row r="351" spans="1:13" ht="20.100000000000001" customHeight="1" x14ac:dyDescent="0.5">
      <c r="A351" s="2" t="str">
        <f>CONCATENATE(Analiz[[#This Row],[id2]],Analiz[[#This Row],[Feh]])</f>
        <v>2020301abn</v>
      </c>
      <c r="B351" s="3" t="s">
        <v>13</v>
      </c>
      <c r="C351" s="4" t="str">
        <f>CONCATENATE(Analiz[[#This Row],[radif]],Analiz[[#This Row],[item]])</f>
        <v>2020301</v>
      </c>
      <c r="D351" s="5">
        <v>2</v>
      </c>
      <c r="E351" s="52" t="s">
        <v>168</v>
      </c>
      <c r="F351" s="5">
        <v>1</v>
      </c>
      <c r="G351" s="6">
        <v>14260701</v>
      </c>
      <c r="H351" s="65" t="s">
        <v>169</v>
      </c>
      <c r="I351" s="6" t="s">
        <v>21</v>
      </c>
      <c r="J351" s="68">
        <v>4.7058819999999999</v>
      </c>
      <c r="K351" s="63">
        <f>VLOOKUP(G351,'نرخ عوامل'!A:E,5,0)/1.2</f>
        <v>202460.5</v>
      </c>
      <c r="L351" s="50">
        <v>1</v>
      </c>
      <c r="M351" s="6"/>
    </row>
    <row r="352" spans="1:13" ht="20.100000000000001" customHeight="1" x14ac:dyDescent="0.5">
      <c r="A352" s="2" t="str">
        <f>CONCATENATE(Analiz[[#This Row],[id2]],Analiz[[#This Row],[Feh]])</f>
        <v>3020301abn</v>
      </c>
      <c r="B352" s="3" t="s">
        <v>13</v>
      </c>
      <c r="C352" s="4" t="str">
        <f>CONCATENATE(Analiz[[#This Row],[radif]],Analiz[[#This Row],[item]])</f>
        <v>3020301</v>
      </c>
      <c r="D352" s="5">
        <v>3</v>
      </c>
      <c r="E352" s="52" t="s">
        <v>168</v>
      </c>
      <c r="F352" s="5">
        <v>2</v>
      </c>
      <c r="G352" s="6">
        <v>28070101</v>
      </c>
      <c r="H352" s="65" t="s">
        <v>42</v>
      </c>
      <c r="I352" s="6" t="s">
        <v>43</v>
      </c>
      <c r="J352" s="68">
        <v>2.7027000000000002E-3</v>
      </c>
      <c r="K352" s="63">
        <f>VLOOKUP(G352,'نرخ عوامل'!A:E,5,0)/5</f>
        <v>122751.56000000001</v>
      </c>
      <c r="L352" s="50">
        <v>1</v>
      </c>
      <c r="M352" s="6"/>
    </row>
    <row r="353" spans="1:13" ht="20.100000000000001" customHeight="1" x14ac:dyDescent="0.5">
      <c r="A353" s="2" t="str">
        <f>CONCATENATE(Analiz[[#This Row],[id2]],Analiz[[#This Row],[Feh]])</f>
        <v>6020301abn</v>
      </c>
      <c r="B353" s="3" t="s">
        <v>13</v>
      </c>
      <c r="C353" s="4" t="str">
        <f>CONCATENATE(Analiz[[#This Row],[radif]],Analiz[[#This Row],[item]])</f>
        <v>6020301</v>
      </c>
      <c r="D353" s="5">
        <v>6</v>
      </c>
      <c r="E353" s="52" t="s">
        <v>168</v>
      </c>
      <c r="F353" s="5">
        <v>2</v>
      </c>
      <c r="G353" s="6">
        <v>28991201</v>
      </c>
      <c r="H353" s="65" t="s">
        <v>172</v>
      </c>
      <c r="I353" s="6" t="s">
        <v>156</v>
      </c>
      <c r="J353" s="68">
        <v>1.1000000000000001E-3</v>
      </c>
      <c r="K353" s="63">
        <f>VLOOKUP(G353,'نرخ عوامل'!A:E,5,0)/5</f>
        <v>3059200.2</v>
      </c>
      <c r="L353" s="50">
        <v>1</v>
      </c>
      <c r="M353" s="6"/>
    </row>
    <row r="354" spans="1:13" ht="20.100000000000001" customHeight="1" x14ac:dyDescent="0.5">
      <c r="A354" s="2" t="str">
        <f>CONCATENATE(Analiz[[#This Row],[id2]],Analiz[[#This Row],[Feh]])</f>
        <v>4020301abn</v>
      </c>
      <c r="B354" s="3" t="s">
        <v>13</v>
      </c>
      <c r="C354" s="4" t="str">
        <f>CONCATENATE(Analiz[[#This Row],[radif]],Analiz[[#This Row],[item]])</f>
        <v>4020301</v>
      </c>
      <c r="D354" s="5">
        <v>4</v>
      </c>
      <c r="E354" s="52" t="s">
        <v>168</v>
      </c>
      <c r="F354" s="5">
        <v>2</v>
      </c>
      <c r="G354" s="6">
        <v>28070501</v>
      </c>
      <c r="H354" s="65" t="s">
        <v>170</v>
      </c>
      <c r="I354" s="6" t="s">
        <v>43</v>
      </c>
      <c r="J354" s="68">
        <v>2.6315999999999999E-2</v>
      </c>
      <c r="K354" s="63">
        <f>VLOOKUP(G354,'نرخ عوامل'!A:E,5,0)/5</f>
        <v>35086.879999999997</v>
      </c>
      <c r="L354" s="50">
        <v>1</v>
      </c>
      <c r="M354" s="6"/>
    </row>
    <row r="355" spans="1:13" ht="20.100000000000001" customHeight="1" x14ac:dyDescent="0.5">
      <c r="A355" s="2" t="str">
        <f>CONCATENATE(Analiz[[#This Row],[id2]],Analiz[[#This Row],[Feh]])</f>
        <v>7020301abn</v>
      </c>
      <c r="B355" s="3" t="s">
        <v>13</v>
      </c>
      <c r="C355" s="4" t="str">
        <f>CONCATENATE(Analiz[[#This Row],[radif]],Analiz[[#This Row],[item]])</f>
        <v>7020301</v>
      </c>
      <c r="D355" s="5">
        <v>7</v>
      </c>
      <c r="E355" s="52" t="s">
        <v>168</v>
      </c>
      <c r="F355" s="5">
        <v>2</v>
      </c>
      <c r="G355" s="6">
        <v>28991301</v>
      </c>
      <c r="H355" s="65" t="s">
        <v>173</v>
      </c>
      <c r="I355" s="6" t="s">
        <v>164</v>
      </c>
      <c r="J355" s="68">
        <v>5.5107000000000003E-2</v>
      </c>
      <c r="K355" s="63">
        <f>VLOOKUP(G355,'نرخ عوامل'!A:E,5,0)/5</f>
        <v>7708.68</v>
      </c>
      <c r="L355" s="50">
        <v>1</v>
      </c>
      <c r="M355" s="6"/>
    </row>
    <row r="356" spans="1:13" ht="20.100000000000001" customHeight="1" x14ac:dyDescent="0.5">
      <c r="A356" s="2" t="str">
        <f>CONCATENATE(Analiz[[#This Row],[id2]],Analiz[[#This Row],[Feh]])</f>
        <v>5020301abn</v>
      </c>
      <c r="B356" s="3" t="s">
        <v>13</v>
      </c>
      <c r="C356" s="4" t="str">
        <f>CONCATENATE(Analiz[[#This Row],[radif]],Analiz[[#This Row],[item]])</f>
        <v>5020301</v>
      </c>
      <c r="D356" s="5">
        <v>5</v>
      </c>
      <c r="E356" s="52" t="s">
        <v>168</v>
      </c>
      <c r="F356" s="5">
        <v>2</v>
      </c>
      <c r="G356" s="6">
        <v>28070702</v>
      </c>
      <c r="H356" s="65" t="s">
        <v>171</v>
      </c>
      <c r="I356" s="6" t="s">
        <v>43</v>
      </c>
      <c r="J356" s="68">
        <v>1.2987E-2</v>
      </c>
      <c r="K356" s="63">
        <f>VLOOKUP(G356,'نرخ عوامل'!A:E,5,0)/5</f>
        <v>99192.92</v>
      </c>
      <c r="L356" s="50">
        <v>1</v>
      </c>
      <c r="M356" s="6"/>
    </row>
    <row r="357" spans="1:13" ht="20.100000000000001" customHeight="1" x14ac:dyDescent="0.5">
      <c r="A357" s="2" t="str">
        <f>CONCATENATE(Analiz[[#This Row],[id2]],Analiz[[#This Row],[Feh]])</f>
        <v>1020302abn</v>
      </c>
      <c r="B357" s="3" t="s">
        <v>13</v>
      </c>
      <c r="C357" s="4" t="str">
        <f>CONCATENATE(Analiz[[#This Row],[radif]],Analiz[[#This Row],[item]])</f>
        <v>1020302</v>
      </c>
      <c r="D357" s="5">
        <v>1</v>
      </c>
      <c r="E357" s="52" t="s">
        <v>174</v>
      </c>
      <c r="F357" s="5">
        <v>1</v>
      </c>
      <c r="G357" s="6">
        <v>14010102</v>
      </c>
      <c r="H357" s="65" t="s">
        <v>18</v>
      </c>
      <c r="I357" s="6" t="s">
        <v>19</v>
      </c>
      <c r="J357" s="68">
        <v>0.8</v>
      </c>
      <c r="K357" s="63">
        <f>VLOOKUP(G357,'نرخ عوامل'!A:E,5,0)/1.2</f>
        <v>131230</v>
      </c>
      <c r="L357" s="50">
        <v>1</v>
      </c>
      <c r="M357" s="6"/>
    </row>
    <row r="358" spans="1:13" ht="20.100000000000001" customHeight="1" x14ac:dyDescent="0.5">
      <c r="A358" s="2" t="str">
        <f>CONCATENATE(Analiz[[#This Row],[id2]],Analiz[[#This Row],[Feh]])</f>
        <v>2020302abn</v>
      </c>
      <c r="B358" s="3" t="s">
        <v>13</v>
      </c>
      <c r="C358" s="4" t="str">
        <f>CONCATENATE(Analiz[[#This Row],[radif]],Analiz[[#This Row],[item]])</f>
        <v>2020302</v>
      </c>
      <c r="D358" s="5">
        <v>2</v>
      </c>
      <c r="E358" s="52" t="s">
        <v>174</v>
      </c>
      <c r="F358" s="5">
        <v>1</v>
      </c>
      <c r="G358" s="6">
        <v>14260701</v>
      </c>
      <c r="H358" s="65" t="s">
        <v>169</v>
      </c>
      <c r="I358" s="6" t="s">
        <v>21</v>
      </c>
      <c r="J358" s="68">
        <v>0.5</v>
      </c>
      <c r="K358" s="63">
        <f>VLOOKUP(G358,'نرخ عوامل'!A:E,5,0)/1.2</f>
        <v>202460.5</v>
      </c>
      <c r="L358" s="50">
        <v>1</v>
      </c>
      <c r="M358" s="6"/>
    </row>
    <row r="359" spans="1:13" ht="20.100000000000001" customHeight="1" x14ac:dyDescent="0.5">
      <c r="A359" s="2" t="str">
        <f>CONCATENATE(Analiz[[#This Row],[id2]],Analiz[[#This Row],[Feh]])</f>
        <v>5020302abn</v>
      </c>
      <c r="B359" s="3" t="s">
        <v>13</v>
      </c>
      <c r="C359" s="4" t="str">
        <f>CONCATENATE(Analiz[[#This Row],[radif]],Analiz[[#This Row],[item]])</f>
        <v>5020302</v>
      </c>
      <c r="D359" s="5">
        <v>5</v>
      </c>
      <c r="E359" s="52" t="s">
        <v>174</v>
      </c>
      <c r="F359" s="5">
        <v>2</v>
      </c>
      <c r="G359" s="6">
        <v>28991201</v>
      </c>
      <c r="H359" s="65" t="s">
        <v>172</v>
      </c>
      <c r="I359" s="6" t="s">
        <v>156</v>
      </c>
      <c r="J359" s="68">
        <v>1E-4</v>
      </c>
      <c r="K359" s="63">
        <f>VLOOKUP(G359,'نرخ عوامل'!A:E,5,0)/5</f>
        <v>3059200.2</v>
      </c>
      <c r="L359" s="50">
        <v>1</v>
      </c>
      <c r="M359" s="6"/>
    </row>
    <row r="360" spans="1:13" ht="20.100000000000001" customHeight="1" x14ac:dyDescent="0.5">
      <c r="A360" s="2" t="str">
        <f>CONCATENATE(Analiz[[#This Row],[id2]],Analiz[[#This Row],[Feh]])</f>
        <v>4020302abn</v>
      </c>
      <c r="B360" s="3" t="s">
        <v>13</v>
      </c>
      <c r="C360" s="4" t="str">
        <f>CONCATENATE(Analiz[[#This Row],[radif]],Analiz[[#This Row],[item]])</f>
        <v>4020302</v>
      </c>
      <c r="D360" s="5">
        <v>4</v>
      </c>
      <c r="E360" s="52" t="s">
        <v>174</v>
      </c>
      <c r="F360" s="5">
        <v>2</v>
      </c>
      <c r="G360" s="6">
        <v>28260101</v>
      </c>
      <c r="H360" s="65" t="s">
        <v>175</v>
      </c>
      <c r="I360" s="6" t="s">
        <v>16</v>
      </c>
      <c r="J360" s="68">
        <v>1.28</v>
      </c>
      <c r="K360" s="63">
        <f>VLOOKUP(G360,'نرخ عوامل'!A:E,5,0)/5</f>
        <v>2461</v>
      </c>
      <c r="L360" s="50">
        <v>1</v>
      </c>
      <c r="M360" s="6"/>
    </row>
    <row r="361" spans="1:13" ht="20.100000000000001" customHeight="1" x14ac:dyDescent="0.5">
      <c r="A361" s="2" t="str">
        <f>CONCATENATE(Analiz[[#This Row],[id2]],Analiz[[#This Row],[Feh]])</f>
        <v>3020302abn</v>
      </c>
      <c r="B361" s="3" t="s">
        <v>13</v>
      </c>
      <c r="C361" s="4" t="str">
        <f>CONCATENATE(Analiz[[#This Row],[radif]],Analiz[[#This Row],[item]])</f>
        <v>3020302</v>
      </c>
      <c r="D361" s="5">
        <v>3</v>
      </c>
      <c r="E361" s="52" t="s">
        <v>174</v>
      </c>
      <c r="F361" s="5">
        <v>2</v>
      </c>
      <c r="G361" s="6">
        <v>28070501</v>
      </c>
      <c r="H361" s="65" t="s">
        <v>170</v>
      </c>
      <c r="I361" s="6" t="s">
        <v>43</v>
      </c>
      <c r="J361" s="68">
        <v>2.8010000000000001E-3</v>
      </c>
      <c r="K361" s="63">
        <f>VLOOKUP(G361,'نرخ عوامل'!A:E,5,0)/5</f>
        <v>35086.879999999997</v>
      </c>
      <c r="L361" s="50">
        <v>1</v>
      </c>
      <c r="M361" s="6"/>
    </row>
    <row r="362" spans="1:13" ht="20.100000000000001" customHeight="1" x14ac:dyDescent="0.5">
      <c r="A362" s="2" t="str">
        <f>CONCATENATE(Analiz[[#This Row],[id2]],Analiz[[#This Row],[Feh]])</f>
        <v>6020302abn</v>
      </c>
      <c r="B362" s="3" t="s">
        <v>13</v>
      </c>
      <c r="C362" s="4" t="str">
        <f>CONCATENATE(Analiz[[#This Row],[radif]],Analiz[[#This Row],[item]])</f>
        <v>6020302</v>
      </c>
      <c r="D362" s="5">
        <v>6</v>
      </c>
      <c r="E362" s="52" t="s">
        <v>174</v>
      </c>
      <c r="F362" s="5">
        <v>2</v>
      </c>
      <c r="G362" s="6">
        <v>28991301</v>
      </c>
      <c r="H362" s="65" t="s">
        <v>173</v>
      </c>
      <c r="I362" s="6" t="s">
        <v>164</v>
      </c>
      <c r="J362" s="68">
        <v>8.9060000000000007E-3</v>
      </c>
      <c r="K362" s="63">
        <f>VLOOKUP(G362,'نرخ عوامل'!A:E,5,0)/5</f>
        <v>7708.68</v>
      </c>
      <c r="L362" s="50">
        <v>1</v>
      </c>
      <c r="M362" s="6"/>
    </row>
    <row r="363" spans="1:13" ht="20.100000000000001" customHeight="1" x14ac:dyDescent="0.5">
      <c r="A363" s="2" t="str">
        <f>CONCATENATE(Analiz[[#This Row],[id2]],Analiz[[#This Row],[Feh]])</f>
        <v>1020401abn</v>
      </c>
      <c r="B363" s="3" t="s">
        <v>13</v>
      </c>
      <c r="C363" s="4" t="str">
        <f>CONCATENATE(Analiz[[#This Row],[radif]],Analiz[[#This Row],[item]])</f>
        <v>1020401</v>
      </c>
      <c r="D363" s="5">
        <v>1</v>
      </c>
      <c r="E363" s="52" t="s">
        <v>176</v>
      </c>
      <c r="F363" s="5">
        <v>1</v>
      </c>
      <c r="G363" s="6">
        <v>14010102</v>
      </c>
      <c r="H363" s="65" t="s">
        <v>18</v>
      </c>
      <c r="I363" s="6" t="s">
        <v>19</v>
      </c>
      <c r="J363" s="68">
        <v>2.6192000000000002</v>
      </c>
      <c r="K363" s="63">
        <f>VLOOKUP(G363,'نرخ عوامل'!A:E,5,0)/1.2</f>
        <v>131230</v>
      </c>
      <c r="L363" s="50">
        <v>1</v>
      </c>
      <c r="M363" s="6"/>
    </row>
    <row r="364" spans="1:13" ht="20.100000000000001" customHeight="1" x14ac:dyDescent="0.5">
      <c r="A364" s="2" t="str">
        <f>CONCATENATE(Analiz[[#This Row],[id2]],Analiz[[#This Row],[Feh]])</f>
        <v>2020401abn</v>
      </c>
      <c r="B364" s="3" t="s">
        <v>13</v>
      </c>
      <c r="C364" s="4" t="str">
        <f>CONCATENATE(Analiz[[#This Row],[radif]],Analiz[[#This Row],[item]])</f>
        <v>2020401</v>
      </c>
      <c r="D364" s="5">
        <v>2</v>
      </c>
      <c r="E364" s="52" t="s">
        <v>176</v>
      </c>
      <c r="F364" s="5">
        <v>2</v>
      </c>
      <c r="G364" s="6">
        <v>28070101</v>
      </c>
      <c r="H364" s="65" t="s">
        <v>42</v>
      </c>
      <c r="I364" s="6" t="s">
        <v>43</v>
      </c>
      <c r="J364" s="68">
        <v>1.7361E-3</v>
      </c>
      <c r="K364" s="63">
        <f>VLOOKUP(G364,'نرخ عوامل'!A:E,5,0)/5</f>
        <v>122751.56000000001</v>
      </c>
      <c r="L364" s="50">
        <v>1</v>
      </c>
      <c r="M364" s="6"/>
    </row>
    <row r="365" spans="1:13" ht="20.100000000000001" customHeight="1" x14ac:dyDescent="0.5">
      <c r="A365" s="2" t="str">
        <f>CONCATENATE(Analiz[[#This Row],[id2]],Analiz[[#This Row],[Feh]])</f>
        <v>3020401abn</v>
      </c>
      <c r="B365" s="3" t="s">
        <v>13</v>
      </c>
      <c r="C365" s="4" t="str">
        <f>CONCATENATE(Analiz[[#This Row],[radif]],Analiz[[#This Row],[item]])</f>
        <v>3020401</v>
      </c>
      <c r="D365" s="5">
        <v>3</v>
      </c>
      <c r="E365" s="52" t="s">
        <v>176</v>
      </c>
      <c r="F365" s="5">
        <v>2</v>
      </c>
      <c r="G365" s="6">
        <v>28070601</v>
      </c>
      <c r="H365" s="65" t="s">
        <v>155</v>
      </c>
      <c r="I365" s="6" t="s">
        <v>156</v>
      </c>
      <c r="J365" s="68">
        <v>3.8999999999999998E-3</v>
      </c>
      <c r="K365" s="63">
        <f>VLOOKUP(G365,'نرخ عوامل'!A:E,5,0)/5</f>
        <v>781146.24</v>
      </c>
      <c r="L365" s="50">
        <v>1</v>
      </c>
      <c r="M365" s="6"/>
    </row>
    <row r="366" spans="1:13" ht="20.100000000000001" customHeight="1" x14ac:dyDescent="0.5">
      <c r="A366" s="2" t="str">
        <f>CONCATENATE(Analiz[[#This Row],[id2]],Analiz[[#This Row],[Feh]])</f>
        <v>1020402abn</v>
      </c>
      <c r="B366" s="3" t="s">
        <v>13</v>
      </c>
      <c r="C366" s="4" t="str">
        <f>CONCATENATE(Analiz[[#This Row],[radif]],Analiz[[#This Row],[item]])</f>
        <v>1020402</v>
      </c>
      <c r="D366" s="5">
        <v>1</v>
      </c>
      <c r="E366" s="52" t="s">
        <v>177</v>
      </c>
      <c r="F366" s="5">
        <v>1</v>
      </c>
      <c r="G366" s="6">
        <v>14010102</v>
      </c>
      <c r="H366" s="65" t="s">
        <v>18</v>
      </c>
      <c r="I366" s="6" t="s">
        <v>19</v>
      </c>
      <c r="J366" s="68">
        <v>1.7864</v>
      </c>
      <c r="K366" s="63">
        <f>VLOOKUP(G366,'نرخ عوامل'!A:E,5,0)/1.2</f>
        <v>131230</v>
      </c>
      <c r="L366" s="50">
        <v>1</v>
      </c>
      <c r="M366" s="6"/>
    </row>
    <row r="367" spans="1:13" ht="20.100000000000001" customHeight="1" x14ac:dyDescent="0.5">
      <c r="A367" s="2" t="str">
        <f>CONCATENATE(Analiz[[#This Row],[id2]],Analiz[[#This Row],[Feh]])</f>
        <v>2020402abn</v>
      </c>
      <c r="B367" s="3" t="s">
        <v>13</v>
      </c>
      <c r="C367" s="4" t="str">
        <f>CONCATENATE(Analiz[[#This Row],[radif]],Analiz[[#This Row],[item]])</f>
        <v>2020402</v>
      </c>
      <c r="D367" s="5">
        <v>2</v>
      </c>
      <c r="E367" s="52" t="s">
        <v>177</v>
      </c>
      <c r="F367" s="5">
        <v>2</v>
      </c>
      <c r="G367" s="6">
        <v>28070601</v>
      </c>
      <c r="H367" s="65" t="s">
        <v>155</v>
      </c>
      <c r="I367" s="6" t="s">
        <v>156</v>
      </c>
      <c r="J367" s="68">
        <v>5.208E-3</v>
      </c>
      <c r="K367" s="63">
        <f>VLOOKUP(G367,'نرخ عوامل'!A:E,5,0)/5</f>
        <v>781146.24</v>
      </c>
      <c r="L367" s="50">
        <v>1</v>
      </c>
      <c r="M367" s="6"/>
    </row>
    <row r="368" spans="1:13" ht="20.100000000000001" customHeight="1" x14ac:dyDescent="0.5">
      <c r="A368" s="2" t="str">
        <f>CONCATENATE(Analiz[[#This Row],[id2]],Analiz[[#This Row],[Feh]])</f>
        <v>2020501abn</v>
      </c>
      <c r="B368" s="3" t="s">
        <v>13</v>
      </c>
      <c r="C368" s="4" t="str">
        <f>CONCATENATE(Analiz[[#This Row],[radif]],Analiz[[#This Row],[item]])</f>
        <v>2020501</v>
      </c>
      <c r="D368" s="5">
        <v>2</v>
      </c>
      <c r="E368" s="52" t="s">
        <v>178</v>
      </c>
      <c r="F368" s="5">
        <v>1</v>
      </c>
      <c r="G368" s="6">
        <v>14020102</v>
      </c>
      <c r="H368" s="65" t="s">
        <v>179</v>
      </c>
      <c r="I368" s="6" t="s">
        <v>23</v>
      </c>
      <c r="J368" s="68">
        <v>0.01</v>
      </c>
      <c r="K368" s="63">
        <f>VLOOKUP(G368,'نرخ عوامل'!A:E,5,0)/1.2</f>
        <v>153655.66666666666</v>
      </c>
      <c r="L368" s="50">
        <v>1</v>
      </c>
      <c r="M368" s="6"/>
    </row>
    <row r="369" spans="1:13" ht="20.100000000000001" customHeight="1" x14ac:dyDescent="0.5">
      <c r="A369" s="2" t="str">
        <f>CONCATENATE(Analiz[[#This Row],[id2]],Analiz[[#This Row],[Feh]])</f>
        <v>1020501abn</v>
      </c>
      <c r="B369" s="3" t="s">
        <v>13</v>
      </c>
      <c r="C369" s="4" t="str">
        <f>CONCATENATE(Analiz[[#This Row],[radif]],Analiz[[#This Row],[item]])</f>
        <v>1020501</v>
      </c>
      <c r="D369" s="5">
        <v>1</v>
      </c>
      <c r="E369" s="52" t="s">
        <v>178</v>
      </c>
      <c r="F369" s="5">
        <v>1</v>
      </c>
      <c r="G369" s="6">
        <v>14010102</v>
      </c>
      <c r="H369" s="65" t="s">
        <v>18</v>
      </c>
      <c r="I369" s="6" t="s">
        <v>19</v>
      </c>
      <c r="J369" s="68">
        <v>0.08</v>
      </c>
      <c r="K369" s="63">
        <f>VLOOKUP(G369,'نرخ عوامل'!A:E,5,0)/1.2</f>
        <v>131230</v>
      </c>
      <c r="L369" s="50">
        <v>1</v>
      </c>
      <c r="M369" s="6"/>
    </row>
    <row r="370" spans="1:13" ht="20.100000000000001" customHeight="1" x14ac:dyDescent="0.5">
      <c r="A370" s="2" t="str">
        <f>CONCATENATE(Analiz[[#This Row],[id2]],Analiz[[#This Row],[Feh]])</f>
        <v>1020502abn</v>
      </c>
      <c r="B370" s="3" t="s">
        <v>13</v>
      </c>
      <c r="C370" s="4" t="str">
        <f>CONCATENATE(Analiz[[#This Row],[radif]],Analiz[[#This Row],[item]])</f>
        <v>1020502</v>
      </c>
      <c r="D370" s="5">
        <v>1</v>
      </c>
      <c r="E370" s="52" t="s">
        <v>180</v>
      </c>
      <c r="F370" s="5">
        <v>1</v>
      </c>
      <c r="G370" s="6">
        <v>14010102</v>
      </c>
      <c r="H370" s="65" t="s">
        <v>18</v>
      </c>
      <c r="I370" s="6" t="s">
        <v>19</v>
      </c>
      <c r="J370" s="68">
        <v>1.3333330000000001</v>
      </c>
      <c r="K370" s="63">
        <f>VLOOKUP(G370,'نرخ عوامل'!A:E,5,0)/1.2</f>
        <v>131230</v>
      </c>
      <c r="L370" s="50">
        <v>1</v>
      </c>
      <c r="M370" s="6"/>
    </row>
    <row r="371" spans="1:13" ht="20.100000000000001" customHeight="1" x14ac:dyDescent="0.5">
      <c r="A371" s="2" t="str">
        <f>CONCATENATE(Analiz[[#This Row],[id2]],Analiz[[#This Row],[Feh]])</f>
        <v>2020502abn</v>
      </c>
      <c r="B371" s="3" t="s">
        <v>13</v>
      </c>
      <c r="C371" s="4" t="str">
        <f>CONCATENATE(Analiz[[#This Row],[radif]],Analiz[[#This Row],[item]])</f>
        <v>2020502</v>
      </c>
      <c r="D371" s="5">
        <v>2</v>
      </c>
      <c r="E371" s="52" t="s">
        <v>180</v>
      </c>
      <c r="F371" s="5">
        <v>2</v>
      </c>
      <c r="G371" s="6">
        <v>28070101</v>
      </c>
      <c r="H371" s="65" t="s">
        <v>42</v>
      </c>
      <c r="I371" s="6" t="s">
        <v>43</v>
      </c>
      <c r="J371" s="68">
        <v>3.8890000000000001E-3</v>
      </c>
      <c r="K371" s="63">
        <f>VLOOKUP(G371,'نرخ عوامل'!A:E,5,0)/5</f>
        <v>122751.56000000001</v>
      </c>
      <c r="L371" s="50">
        <v>1</v>
      </c>
      <c r="M371" s="6"/>
    </row>
    <row r="372" spans="1:13" ht="20.100000000000001" customHeight="1" x14ac:dyDescent="0.5">
      <c r="A372" s="2" t="str">
        <f>CONCATENATE(Analiz[[#This Row],[id2]],Analiz[[#This Row],[Feh]])</f>
        <v>3020502abn</v>
      </c>
      <c r="B372" s="3" t="s">
        <v>13</v>
      </c>
      <c r="C372" s="4" t="str">
        <f>CONCATENATE(Analiz[[#This Row],[radif]],Analiz[[#This Row],[item]])</f>
        <v>3020502</v>
      </c>
      <c r="D372" s="5">
        <v>3</v>
      </c>
      <c r="E372" s="52" t="s">
        <v>180</v>
      </c>
      <c r="F372" s="5">
        <v>2</v>
      </c>
      <c r="G372" s="6">
        <v>28070801</v>
      </c>
      <c r="H372" s="65" t="s">
        <v>181</v>
      </c>
      <c r="I372" s="6" t="s">
        <v>43</v>
      </c>
      <c r="J372" s="68">
        <v>3.8890000000000001E-3</v>
      </c>
      <c r="K372" s="63">
        <f>VLOOKUP(G372,'نرخ عوامل'!A:E,5,0)/5</f>
        <v>72477.06</v>
      </c>
      <c r="L372" s="50">
        <v>1</v>
      </c>
      <c r="M372" s="6"/>
    </row>
    <row r="373" spans="1:13" ht="20.100000000000001" customHeight="1" x14ac:dyDescent="0.5">
      <c r="A373" s="2" t="str">
        <f>CONCATENATE(Analiz[[#This Row],[id2]],Analiz[[#This Row],[Feh]])</f>
        <v>2020503abn</v>
      </c>
      <c r="B373" s="3" t="s">
        <v>13</v>
      </c>
      <c r="C373" s="4" t="str">
        <f>CONCATENATE(Analiz[[#This Row],[radif]],Analiz[[#This Row],[item]])</f>
        <v>2020503</v>
      </c>
      <c r="D373" s="5">
        <v>2</v>
      </c>
      <c r="E373" s="52" t="s">
        <v>182</v>
      </c>
      <c r="F373" s="5">
        <v>1</v>
      </c>
      <c r="G373" s="6">
        <v>14020102</v>
      </c>
      <c r="H373" s="65" t="s">
        <v>179</v>
      </c>
      <c r="I373" s="6" t="s">
        <v>23</v>
      </c>
      <c r="J373" s="68">
        <v>3.3333000000000002E-2</v>
      </c>
      <c r="K373" s="63">
        <f>VLOOKUP(G373,'نرخ عوامل'!A:E,5,0)/1.2</f>
        <v>153655.66666666666</v>
      </c>
      <c r="L373" s="50">
        <v>1</v>
      </c>
      <c r="M373" s="6"/>
    </row>
    <row r="374" spans="1:13" ht="20.100000000000001" customHeight="1" x14ac:dyDescent="0.5">
      <c r="A374" s="2" t="str">
        <f>CONCATENATE(Analiz[[#This Row],[id2]],Analiz[[#This Row],[Feh]])</f>
        <v>1020503abn</v>
      </c>
      <c r="B374" s="3" t="s">
        <v>13</v>
      </c>
      <c r="C374" s="4" t="str">
        <f>CONCATENATE(Analiz[[#This Row],[radif]],Analiz[[#This Row],[item]])</f>
        <v>1020503</v>
      </c>
      <c r="D374" s="5">
        <v>1</v>
      </c>
      <c r="E374" s="52" t="s">
        <v>182</v>
      </c>
      <c r="F374" s="5">
        <v>1</v>
      </c>
      <c r="G374" s="6">
        <v>14010102</v>
      </c>
      <c r="H374" s="65" t="s">
        <v>18</v>
      </c>
      <c r="I374" s="6" t="s">
        <v>19</v>
      </c>
      <c r="J374" s="68">
        <v>0.38314199999999998</v>
      </c>
      <c r="K374" s="63">
        <f>VLOOKUP(G374,'نرخ عوامل'!A:E,5,0)/1.2</f>
        <v>131230</v>
      </c>
      <c r="L374" s="50">
        <v>1</v>
      </c>
      <c r="M374" s="6"/>
    </row>
    <row r="375" spans="1:13" ht="20.100000000000001" customHeight="1" x14ac:dyDescent="0.5">
      <c r="A375" s="2" t="str">
        <f>CONCATENATE(Analiz[[#This Row],[id2]],Analiz[[#This Row],[Feh]])</f>
        <v>3020503abn</v>
      </c>
      <c r="B375" s="3" t="s">
        <v>13</v>
      </c>
      <c r="C375" s="4" t="str">
        <f>CONCATENATE(Analiz[[#This Row],[radif]],Analiz[[#This Row],[item]])</f>
        <v>3020503</v>
      </c>
      <c r="D375" s="5">
        <v>3</v>
      </c>
      <c r="E375" s="52" t="s">
        <v>182</v>
      </c>
      <c r="F375" s="5">
        <v>2</v>
      </c>
      <c r="G375" s="6">
        <v>28070101</v>
      </c>
      <c r="H375" s="65" t="s">
        <v>42</v>
      </c>
      <c r="I375" s="6" t="s">
        <v>43</v>
      </c>
      <c r="J375" s="68">
        <v>1.111E-3</v>
      </c>
      <c r="K375" s="63">
        <f>VLOOKUP(G375,'نرخ عوامل'!A:E,5,0)/5</f>
        <v>122751.56000000001</v>
      </c>
      <c r="L375" s="50">
        <v>1</v>
      </c>
      <c r="M375" s="6"/>
    </row>
    <row r="376" spans="1:13" ht="20.100000000000001" customHeight="1" x14ac:dyDescent="0.5">
      <c r="A376" s="2" t="str">
        <f>CONCATENATE(Analiz[[#This Row],[id2]],Analiz[[#This Row],[Feh]])</f>
        <v>4020503abn</v>
      </c>
      <c r="B376" s="3" t="s">
        <v>13</v>
      </c>
      <c r="C376" s="4" t="str">
        <f>CONCATENATE(Analiz[[#This Row],[radif]],Analiz[[#This Row],[item]])</f>
        <v>4020503</v>
      </c>
      <c r="D376" s="5">
        <v>4</v>
      </c>
      <c r="E376" s="52" t="s">
        <v>182</v>
      </c>
      <c r="F376" s="5">
        <v>3</v>
      </c>
      <c r="G376" s="6">
        <v>31020201</v>
      </c>
      <c r="H376" s="65" t="s">
        <v>183</v>
      </c>
      <c r="I376" s="6" t="s">
        <v>184</v>
      </c>
      <c r="J376" s="68">
        <v>1.2</v>
      </c>
      <c r="K376" s="63">
        <f>VLOOKUP(G376,'نرخ عوامل'!A:E,5,0)/0.93</f>
        <v>559139.78494623653</v>
      </c>
      <c r="L376" s="50">
        <v>1</v>
      </c>
      <c r="M376" s="6"/>
    </row>
    <row r="377" spans="1:13" ht="20.100000000000001" customHeight="1" x14ac:dyDescent="0.5">
      <c r="A377" s="2" t="str">
        <f>CONCATENATE(Analiz[[#This Row],[id2]],Analiz[[#This Row],[Feh]])</f>
        <v>5020503abn</v>
      </c>
      <c r="B377" s="3" t="s">
        <v>13</v>
      </c>
      <c r="C377" s="4" t="str">
        <f>CONCATENATE(Analiz[[#This Row],[radif]],Analiz[[#This Row],[item]])</f>
        <v>5020503</v>
      </c>
      <c r="D377" s="5">
        <v>5</v>
      </c>
      <c r="E377" s="52" t="s">
        <v>182</v>
      </c>
      <c r="F377" s="5">
        <v>4</v>
      </c>
      <c r="G377" s="6">
        <v>41020101</v>
      </c>
      <c r="H377" s="65" t="s">
        <v>185</v>
      </c>
      <c r="I377" s="6" t="s">
        <v>45</v>
      </c>
      <c r="J377" s="68">
        <v>1.2</v>
      </c>
      <c r="K377" s="63">
        <f>VLOOKUP(G377,'نرخ عوامل'!A:E,5,0)/1.5</f>
        <v>69333.333333333328</v>
      </c>
      <c r="L377" s="50">
        <v>1</v>
      </c>
      <c r="M377" s="6"/>
    </row>
    <row r="378" spans="1:13" ht="20.100000000000001" customHeight="1" x14ac:dyDescent="0.5">
      <c r="A378" s="2" t="str">
        <f>CONCATENATE(Analiz[[#This Row],[id2]],Analiz[[#This Row],[Feh]])</f>
        <v>1020504abn</v>
      </c>
      <c r="B378" s="3" t="s">
        <v>13</v>
      </c>
      <c r="C378" s="4" t="str">
        <f>CONCATENATE(Analiz[[#This Row],[radif]],Analiz[[#This Row],[item]])</f>
        <v>1020504</v>
      </c>
      <c r="D378" s="5">
        <v>1</v>
      </c>
      <c r="E378" s="52" t="s">
        <v>186</v>
      </c>
      <c r="F378" s="5">
        <v>1</v>
      </c>
      <c r="G378" s="6">
        <v>14010102</v>
      </c>
      <c r="H378" s="65" t="s">
        <v>18</v>
      </c>
      <c r="I378" s="6" t="s">
        <v>19</v>
      </c>
      <c r="J378" s="68">
        <v>0.71579999999999999</v>
      </c>
      <c r="K378" s="63">
        <f>VLOOKUP(G378,'نرخ عوامل'!A:E,5,0)/1.2</f>
        <v>131230</v>
      </c>
      <c r="L378" s="50">
        <v>1</v>
      </c>
      <c r="M378" s="6"/>
    </row>
    <row r="379" spans="1:13" ht="20.100000000000001" customHeight="1" x14ac:dyDescent="0.5">
      <c r="A379" s="2" t="str">
        <f>CONCATENATE(Analiz[[#This Row],[id2]],Analiz[[#This Row],[Feh]])</f>
        <v>2020504abn</v>
      </c>
      <c r="B379" s="3" t="s">
        <v>13</v>
      </c>
      <c r="C379" s="4" t="str">
        <f>CONCATENATE(Analiz[[#This Row],[radif]],Analiz[[#This Row],[item]])</f>
        <v>2020504</v>
      </c>
      <c r="D379" s="5">
        <v>2</v>
      </c>
      <c r="E379" s="52" t="s">
        <v>186</v>
      </c>
      <c r="F379" s="5">
        <v>2</v>
      </c>
      <c r="G379" s="6">
        <v>28070101</v>
      </c>
      <c r="H379" s="65" t="s">
        <v>42</v>
      </c>
      <c r="I379" s="6" t="s">
        <v>43</v>
      </c>
      <c r="J379" s="68">
        <v>1.6670000000000001E-3</v>
      </c>
      <c r="K379" s="63">
        <f>VLOOKUP(G379,'نرخ عوامل'!A:E,5,0)/5</f>
        <v>122751.56000000001</v>
      </c>
      <c r="L379" s="50">
        <v>1</v>
      </c>
      <c r="M379" s="6"/>
    </row>
    <row r="380" spans="1:13" ht="20.100000000000001" customHeight="1" x14ac:dyDescent="0.5">
      <c r="A380" s="2" t="str">
        <f>CONCATENATE(Analiz[[#This Row],[id2]],Analiz[[#This Row],[Feh]])</f>
        <v>2020505abn</v>
      </c>
      <c r="B380" s="3" t="s">
        <v>13</v>
      </c>
      <c r="C380" s="4" t="str">
        <f>CONCATENATE(Analiz[[#This Row],[radif]],Analiz[[#This Row],[item]])</f>
        <v>2020505</v>
      </c>
      <c r="D380" s="5">
        <v>2</v>
      </c>
      <c r="E380" s="52" t="s">
        <v>187</v>
      </c>
      <c r="F380" s="5">
        <v>1</v>
      </c>
      <c r="G380" s="6">
        <v>14020102</v>
      </c>
      <c r="H380" s="65" t="s">
        <v>179</v>
      </c>
      <c r="I380" s="6" t="s">
        <v>23</v>
      </c>
      <c r="J380" s="68">
        <v>6.7000000000000004E-2</v>
      </c>
      <c r="K380" s="63">
        <f>VLOOKUP(G380,'نرخ عوامل'!A:E,5,0)/1.2</f>
        <v>153655.66666666666</v>
      </c>
      <c r="L380" s="50">
        <v>1</v>
      </c>
      <c r="M380" s="6"/>
    </row>
    <row r="381" spans="1:13" ht="20.100000000000001" customHeight="1" x14ac:dyDescent="0.5">
      <c r="A381" s="2" t="str">
        <f>CONCATENATE(Analiz[[#This Row],[id2]],Analiz[[#This Row],[Feh]])</f>
        <v>1020505abn</v>
      </c>
      <c r="B381" s="3" t="s">
        <v>13</v>
      </c>
      <c r="C381" s="4" t="str">
        <f>CONCATENATE(Analiz[[#This Row],[radif]],Analiz[[#This Row],[item]])</f>
        <v>1020505</v>
      </c>
      <c r="D381" s="5">
        <v>1</v>
      </c>
      <c r="E381" s="52" t="s">
        <v>187</v>
      </c>
      <c r="F381" s="5">
        <v>1</v>
      </c>
      <c r="G381" s="6">
        <v>14010102</v>
      </c>
      <c r="H381" s="65" t="s">
        <v>18</v>
      </c>
      <c r="I381" s="6" t="s">
        <v>19</v>
      </c>
      <c r="J381" s="68">
        <v>0.61099999999999999</v>
      </c>
      <c r="K381" s="63">
        <f>VLOOKUP(G381,'نرخ عوامل'!A:E,5,0)/1.2</f>
        <v>131230</v>
      </c>
      <c r="L381" s="50">
        <v>1</v>
      </c>
      <c r="M381" s="6"/>
    </row>
    <row r="382" spans="1:13" ht="20.100000000000001" customHeight="1" x14ac:dyDescent="0.5">
      <c r="A382" s="2" t="str">
        <f>CONCATENATE(Analiz[[#This Row],[id2]],Analiz[[#This Row],[Feh]])</f>
        <v>3020505abn</v>
      </c>
      <c r="B382" s="3" t="s">
        <v>13</v>
      </c>
      <c r="C382" s="4" t="str">
        <f>CONCATENATE(Analiz[[#This Row],[radif]],Analiz[[#This Row],[item]])</f>
        <v>3020505</v>
      </c>
      <c r="D382" s="5">
        <v>3</v>
      </c>
      <c r="E382" s="52" t="s">
        <v>187</v>
      </c>
      <c r="F382" s="5">
        <v>2</v>
      </c>
      <c r="G382" s="6">
        <v>28070101</v>
      </c>
      <c r="H382" s="65" t="s">
        <v>42</v>
      </c>
      <c r="I382" s="6" t="s">
        <v>43</v>
      </c>
      <c r="J382" s="68">
        <v>1.111E-3</v>
      </c>
      <c r="K382" s="63">
        <f>VLOOKUP(G382,'نرخ عوامل'!A:E,5,0)/5</f>
        <v>122751.56000000001</v>
      </c>
      <c r="L382" s="50">
        <v>1</v>
      </c>
      <c r="M382" s="6"/>
    </row>
    <row r="383" spans="1:13" ht="20.100000000000001" customHeight="1" x14ac:dyDescent="0.5">
      <c r="A383" s="2" t="str">
        <f>CONCATENATE(Analiz[[#This Row],[id2]],Analiz[[#This Row],[Feh]])</f>
        <v>2020601abn</v>
      </c>
      <c r="B383" s="3" t="s">
        <v>13</v>
      </c>
      <c r="C383" s="4" t="str">
        <f>CONCATENATE(Analiz[[#This Row],[radif]],Analiz[[#This Row],[item]])</f>
        <v>2020601</v>
      </c>
      <c r="D383" s="5">
        <v>2</v>
      </c>
      <c r="E383" s="52" t="s">
        <v>188</v>
      </c>
      <c r="F383" s="5">
        <v>1</v>
      </c>
      <c r="G383" s="6">
        <v>14010102</v>
      </c>
      <c r="H383" s="65" t="s">
        <v>18</v>
      </c>
      <c r="I383" s="6" t="s">
        <v>19</v>
      </c>
      <c r="J383" s="68">
        <v>5.1948000000000001E-2</v>
      </c>
      <c r="K383" s="63">
        <f>VLOOKUP(G383,'نرخ عوامل'!A:E,5,0)/1.2</f>
        <v>131230</v>
      </c>
      <c r="L383" s="50">
        <v>1</v>
      </c>
      <c r="M383" s="6"/>
    </row>
    <row r="384" spans="1:13" ht="20.100000000000001" customHeight="1" x14ac:dyDescent="0.5">
      <c r="A384" s="2" t="str">
        <f>CONCATENATE(Analiz[[#This Row],[id2]],Analiz[[#This Row],[Feh]])</f>
        <v>1020601abn</v>
      </c>
      <c r="B384" s="3" t="s">
        <v>13</v>
      </c>
      <c r="C384" s="4" t="str">
        <f>CONCATENATE(Analiz[[#This Row],[radif]],Analiz[[#This Row],[item]])</f>
        <v>1020601</v>
      </c>
      <c r="D384" s="5">
        <v>1</v>
      </c>
      <c r="E384" s="52" t="s">
        <v>188</v>
      </c>
      <c r="F384" s="5">
        <v>1</v>
      </c>
      <c r="G384" s="6">
        <v>13040901</v>
      </c>
      <c r="H384" s="65" t="s">
        <v>36</v>
      </c>
      <c r="I384" s="6" t="s">
        <v>21</v>
      </c>
      <c r="J384" s="68">
        <v>5.1948000000000001E-2</v>
      </c>
      <c r="K384" s="63">
        <f>VLOOKUP(G384,'نرخ عوامل'!A:E,5,0)/1.2</f>
        <v>145380.16666666669</v>
      </c>
      <c r="L384" s="50">
        <v>1</v>
      </c>
      <c r="M384" s="6"/>
    </row>
    <row r="385" spans="1:13" ht="20.100000000000001" customHeight="1" x14ac:dyDescent="0.5">
      <c r="A385" s="2" t="str">
        <f>CONCATENATE(Analiz[[#This Row],[id2]],Analiz[[#This Row],[Feh]])</f>
        <v>3020601abn</v>
      </c>
      <c r="B385" s="3" t="s">
        <v>13</v>
      </c>
      <c r="C385" s="4" t="str">
        <f>CONCATENATE(Analiz[[#This Row],[radif]],Analiz[[#This Row],[item]])</f>
        <v>3020601</v>
      </c>
      <c r="D385" s="5">
        <v>3</v>
      </c>
      <c r="E385" s="52" t="s">
        <v>188</v>
      </c>
      <c r="F385" s="5">
        <v>2</v>
      </c>
      <c r="G385" s="6">
        <v>25030101</v>
      </c>
      <c r="H385" s="65" t="s">
        <v>41</v>
      </c>
      <c r="I385" s="6" t="s">
        <v>16</v>
      </c>
      <c r="J385" s="68">
        <v>5.1948000000000001E-2</v>
      </c>
      <c r="K385" s="63">
        <f>VLOOKUP(G385,'نرخ عوامل'!A:E,5,0)/5</f>
        <v>13020.72</v>
      </c>
      <c r="L385" s="50">
        <v>1</v>
      </c>
      <c r="M385" s="6"/>
    </row>
    <row r="386" spans="1:13" ht="20.100000000000001" customHeight="1" x14ac:dyDescent="0.5">
      <c r="A386" s="2" t="str">
        <f>CONCATENATE(Analiz[[#This Row],[id2]],Analiz[[#This Row],[Feh]])</f>
        <v>5020601abn</v>
      </c>
      <c r="B386" s="3" t="s">
        <v>13</v>
      </c>
      <c r="C386" s="4" t="str">
        <f>CONCATENATE(Analiz[[#This Row],[radif]],Analiz[[#This Row],[item]])</f>
        <v>5020601</v>
      </c>
      <c r="D386" s="5">
        <v>5</v>
      </c>
      <c r="E386" s="52" t="s">
        <v>188</v>
      </c>
      <c r="F386" s="5">
        <v>3</v>
      </c>
      <c r="G386" s="6">
        <v>31010301</v>
      </c>
      <c r="H386" s="65" t="s">
        <v>46</v>
      </c>
      <c r="I386" s="6" t="s">
        <v>45</v>
      </c>
      <c r="J386" s="68">
        <v>8.9999999999999993E-3</v>
      </c>
      <c r="K386" s="63">
        <f>VLOOKUP(G386,'نرخ عوامل'!A:E,5,0)/0.93</f>
        <v>27863.22580645161</v>
      </c>
      <c r="L386" s="50">
        <v>1</v>
      </c>
      <c r="M386" s="6"/>
    </row>
    <row r="387" spans="1:13" ht="20.100000000000001" customHeight="1" x14ac:dyDescent="0.5">
      <c r="A387" s="2" t="str">
        <f>CONCATENATE(Analiz[[#This Row],[id2]],Analiz[[#This Row],[Feh]])</f>
        <v>4020601abn</v>
      </c>
      <c r="B387" s="3" t="s">
        <v>13</v>
      </c>
      <c r="C387" s="4" t="str">
        <f>CONCATENATE(Analiz[[#This Row],[radif]],Analiz[[#This Row],[item]])</f>
        <v>4020601</v>
      </c>
      <c r="D387" s="5">
        <v>4</v>
      </c>
      <c r="E387" s="52" t="s">
        <v>188</v>
      </c>
      <c r="F387" s="5">
        <v>3</v>
      </c>
      <c r="G387" s="6">
        <v>31010101</v>
      </c>
      <c r="H387" s="65" t="s">
        <v>44</v>
      </c>
      <c r="I387" s="6" t="s">
        <v>45</v>
      </c>
      <c r="J387" s="68">
        <v>2.1000000000000001E-2</v>
      </c>
      <c r="K387" s="63">
        <f>VLOOKUP(G387,'نرخ عوامل'!A:E,5,0)/0.93</f>
        <v>146827.95698924729</v>
      </c>
      <c r="L387" s="50">
        <v>1</v>
      </c>
      <c r="M387" s="6"/>
    </row>
    <row r="388" spans="1:13" ht="20.100000000000001" customHeight="1" x14ac:dyDescent="0.5">
      <c r="A388" s="2" t="str">
        <f>CONCATENATE(Analiz[[#This Row],[id2]],Analiz[[#This Row],[Feh]])</f>
        <v>6020601abn</v>
      </c>
      <c r="B388" s="3" t="s">
        <v>13</v>
      </c>
      <c r="C388" s="4" t="str">
        <f>CONCATENATE(Analiz[[#This Row],[radif]],Analiz[[#This Row],[item]])</f>
        <v>6020601</v>
      </c>
      <c r="D388" s="5">
        <v>6</v>
      </c>
      <c r="E388" s="52" t="s">
        <v>188</v>
      </c>
      <c r="F388" s="5">
        <v>4</v>
      </c>
      <c r="G388" s="6">
        <v>41010101</v>
      </c>
      <c r="H388" s="65" t="s">
        <v>47</v>
      </c>
      <c r="I388" s="6" t="s">
        <v>45</v>
      </c>
      <c r="J388" s="68">
        <v>8.9999999999999993E-3</v>
      </c>
      <c r="K388" s="63">
        <f>VLOOKUP(G388,'نرخ عوامل'!A:E,5,0)/1.5</f>
        <v>36333.333333333336</v>
      </c>
      <c r="L388" s="50">
        <v>1</v>
      </c>
      <c r="M388" s="6"/>
    </row>
    <row r="389" spans="1:13" ht="20.100000000000001" customHeight="1" x14ac:dyDescent="0.5">
      <c r="A389" s="2" t="str">
        <f>CONCATENATE(Analiz[[#This Row],[id2]],Analiz[[#This Row],[Feh]])</f>
        <v>2020602abn</v>
      </c>
      <c r="B389" s="3" t="s">
        <v>13</v>
      </c>
      <c r="C389" s="4" t="str">
        <f>CONCATENATE(Analiz[[#This Row],[radif]],Analiz[[#This Row],[item]])</f>
        <v>2020602</v>
      </c>
      <c r="D389" s="5">
        <v>2</v>
      </c>
      <c r="E389" s="52" t="s">
        <v>189</v>
      </c>
      <c r="F389" s="5">
        <v>1</v>
      </c>
      <c r="G389" s="6">
        <v>14010102</v>
      </c>
      <c r="H389" s="65" t="s">
        <v>18</v>
      </c>
      <c r="I389" s="6" t="s">
        <v>19</v>
      </c>
      <c r="J389" s="68">
        <v>0.51587300000000003</v>
      </c>
      <c r="K389" s="63">
        <f>VLOOKUP(G389,'نرخ عوامل'!A:E,5,0)/1.2</f>
        <v>131230</v>
      </c>
      <c r="L389" s="50">
        <v>1</v>
      </c>
      <c r="M389" s="6"/>
    </row>
    <row r="390" spans="1:13" ht="20.100000000000001" customHeight="1" x14ac:dyDescent="0.5">
      <c r="A390" s="2" t="str">
        <f>CONCATENATE(Analiz[[#This Row],[id2]],Analiz[[#This Row],[Feh]])</f>
        <v>1020602abn</v>
      </c>
      <c r="B390" s="3" t="s">
        <v>13</v>
      </c>
      <c r="C390" s="4" t="str">
        <f>CONCATENATE(Analiz[[#This Row],[radif]],Analiz[[#This Row],[item]])</f>
        <v>1020602</v>
      </c>
      <c r="D390" s="5">
        <v>1</v>
      </c>
      <c r="E390" s="52" t="s">
        <v>189</v>
      </c>
      <c r="F390" s="5">
        <v>1</v>
      </c>
      <c r="G390" s="6">
        <v>13040901</v>
      </c>
      <c r="H390" s="65" t="s">
        <v>36</v>
      </c>
      <c r="I390" s="6" t="s">
        <v>21</v>
      </c>
      <c r="J390" s="68">
        <v>0.51587300000000003</v>
      </c>
      <c r="K390" s="63">
        <f>VLOOKUP(G390,'نرخ عوامل'!A:E,5,0)/1.2</f>
        <v>145380.16666666669</v>
      </c>
      <c r="L390" s="50">
        <v>1</v>
      </c>
      <c r="M390" s="6"/>
    </row>
    <row r="391" spans="1:13" ht="20.100000000000001" customHeight="1" x14ac:dyDescent="0.5">
      <c r="A391" s="2" t="str">
        <f>CONCATENATE(Analiz[[#This Row],[id2]],Analiz[[#This Row],[Feh]])</f>
        <v>3020602abn</v>
      </c>
      <c r="B391" s="3" t="s">
        <v>13</v>
      </c>
      <c r="C391" s="4" t="str">
        <f>CONCATENATE(Analiz[[#This Row],[radif]],Analiz[[#This Row],[item]])</f>
        <v>3020602</v>
      </c>
      <c r="D391" s="5">
        <v>3</v>
      </c>
      <c r="E391" s="52" t="s">
        <v>189</v>
      </c>
      <c r="F391" s="5">
        <v>2</v>
      </c>
      <c r="G391" s="6">
        <v>25030101</v>
      </c>
      <c r="H391" s="65" t="s">
        <v>41</v>
      </c>
      <c r="I391" s="6" t="s">
        <v>16</v>
      </c>
      <c r="J391" s="68">
        <v>0.51587300000000003</v>
      </c>
      <c r="K391" s="63">
        <f>VLOOKUP(G391,'نرخ عوامل'!A:E,5,0)/5</f>
        <v>13020.72</v>
      </c>
      <c r="L391" s="50">
        <v>1</v>
      </c>
      <c r="M391" s="6"/>
    </row>
    <row r="392" spans="1:13" ht="20.100000000000001" customHeight="1" x14ac:dyDescent="0.5">
      <c r="A392" s="2" t="str">
        <f>CONCATENATE(Analiz[[#This Row],[id2]],Analiz[[#This Row],[Feh]])</f>
        <v>5020602abn</v>
      </c>
      <c r="B392" s="3" t="s">
        <v>13</v>
      </c>
      <c r="C392" s="4" t="str">
        <f>CONCATENATE(Analiz[[#This Row],[radif]],Analiz[[#This Row],[item]])</f>
        <v>5020602</v>
      </c>
      <c r="D392" s="5">
        <v>5</v>
      </c>
      <c r="E392" s="52" t="s">
        <v>189</v>
      </c>
      <c r="F392" s="5">
        <v>3</v>
      </c>
      <c r="G392" s="6">
        <v>31010301</v>
      </c>
      <c r="H392" s="65" t="s">
        <v>46</v>
      </c>
      <c r="I392" s="6" t="s">
        <v>45</v>
      </c>
      <c r="J392" s="68">
        <v>0.03</v>
      </c>
      <c r="K392" s="63">
        <f>VLOOKUP(G392,'نرخ عوامل'!A:E,5,0)/0.93</f>
        <v>27863.22580645161</v>
      </c>
      <c r="L392" s="50">
        <v>1</v>
      </c>
      <c r="M392" s="6"/>
    </row>
    <row r="393" spans="1:13" ht="20.100000000000001" customHeight="1" x14ac:dyDescent="0.5">
      <c r="A393" s="2" t="str">
        <f>CONCATENATE(Analiz[[#This Row],[id2]],Analiz[[#This Row],[Feh]])</f>
        <v>4020602abn</v>
      </c>
      <c r="B393" s="3" t="s">
        <v>13</v>
      </c>
      <c r="C393" s="4" t="str">
        <f>CONCATENATE(Analiz[[#This Row],[radif]],Analiz[[#This Row],[item]])</f>
        <v>4020602</v>
      </c>
      <c r="D393" s="5">
        <v>4</v>
      </c>
      <c r="E393" s="52" t="s">
        <v>189</v>
      </c>
      <c r="F393" s="5">
        <v>3</v>
      </c>
      <c r="G393" s="6">
        <v>31010101</v>
      </c>
      <c r="H393" s="65" t="s">
        <v>44</v>
      </c>
      <c r="I393" s="6" t="s">
        <v>45</v>
      </c>
      <c r="J393" s="68">
        <v>7.0000000000000007E-2</v>
      </c>
      <c r="K393" s="63">
        <f>VLOOKUP(G393,'نرخ عوامل'!A:E,5,0)/0.93</f>
        <v>146827.95698924729</v>
      </c>
      <c r="L393" s="50">
        <v>1</v>
      </c>
      <c r="M393" s="6"/>
    </row>
    <row r="394" spans="1:13" ht="20.100000000000001" customHeight="1" x14ac:dyDescent="0.5">
      <c r="A394" s="2" t="str">
        <f>CONCATENATE(Analiz[[#This Row],[id2]],Analiz[[#This Row],[Feh]])</f>
        <v>6020602abn</v>
      </c>
      <c r="B394" s="3" t="s">
        <v>13</v>
      </c>
      <c r="C394" s="4" t="str">
        <f>CONCATENATE(Analiz[[#This Row],[radif]],Analiz[[#This Row],[item]])</f>
        <v>6020602</v>
      </c>
      <c r="D394" s="5">
        <v>6</v>
      </c>
      <c r="E394" s="52" t="s">
        <v>189</v>
      </c>
      <c r="F394" s="5">
        <v>4</v>
      </c>
      <c r="G394" s="6">
        <v>41010101</v>
      </c>
      <c r="H394" s="65" t="s">
        <v>47</v>
      </c>
      <c r="I394" s="6" t="s">
        <v>45</v>
      </c>
      <c r="J394" s="68">
        <v>0.03</v>
      </c>
      <c r="K394" s="63">
        <f>VLOOKUP(G394,'نرخ عوامل'!A:E,5,0)/1.5</f>
        <v>36333.333333333336</v>
      </c>
      <c r="L394" s="50">
        <v>1</v>
      </c>
      <c r="M394" s="6"/>
    </row>
  </sheetData>
  <sheetProtection password="DE19" sheet="1" selectLockedCells="1" selectUnlockedCells="1"/>
  <dataConsolidate/>
  <pageMargins left="0.7" right="0.7" top="0.75" bottom="0.75" header="0.3" footer="0.3"/>
  <pageSetup paperSize="9" orientation="portrait" horizontalDpi="4294967292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E55"/>
  <sheetViews>
    <sheetView rightToLeft="1" zoomScale="75" zoomScaleNormal="75" workbookViewId="0">
      <selection activeCell="U7" sqref="U7:U8"/>
    </sheetView>
  </sheetViews>
  <sheetFormatPr defaultRowHeight="15" x14ac:dyDescent="0.25"/>
  <cols>
    <col min="1" max="1" width="0.85546875" customWidth="1"/>
    <col min="2" max="2" width="7.85546875" style="12" customWidth="1"/>
    <col min="3" max="3" width="45.7109375" style="12" customWidth="1"/>
    <col min="4" max="4" width="14.28515625" style="12" customWidth="1"/>
    <col min="5" max="5" width="16.28515625" style="12" customWidth="1"/>
    <col min="6" max="6" width="14.7109375" style="59" customWidth="1"/>
    <col min="7" max="7" width="25.28515625" style="12" customWidth="1"/>
    <col min="8" max="8" width="16.7109375" style="12" customWidth="1"/>
    <col min="9" max="9" width="2" style="12" hidden="1" customWidth="1"/>
    <col min="10" max="10" width="3.42578125" style="12" hidden="1" customWidth="1"/>
    <col min="11" max="11" width="5" style="12" hidden="1" customWidth="1"/>
    <col min="12" max="12" width="3.7109375" style="12" customWidth="1"/>
    <col min="13" max="13" width="3.42578125" style="12" hidden="1" customWidth="1"/>
    <col min="14" max="14" width="13.85546875" style="12" hidden="1" customWidth="1"/>
    <col min="15" max="15" width="3.7109375" style="12" hidden="1" customWidth="1"/>
    <col min="16" max="16" width="3.85546875" style="12" hidden="1" customWidth="1"/>
    <col min="17" max="17" width="8.85546875" style="12" hidden="1" customWidth="1"/>
    <col min="18" max="18" width="4.42578125" style="12" hidden="1" customWidth="1"/>
    <col min="19" max="19" width="5.28515625" style="12" hidden="1" customWidth="1"/>
    <col min="20" max="20" width="13.85546875" style="12" hidden="1" customWidth="1"/>
    <col min="21" max="21" width="22.7109375" style="12" customWidth="1"/>
    <col min="22" max="22" width="4.7109375" style="137" customWidth="1"/>
    <col min="23" max="24" width="6.7109375" style="172" customWidth="1"/>
    <col min="25" max="27" width="7.28515625" style="172" customWidth="1"/>
    <col min="28" max="29" width="6.7109375" style="172" customWidth="1"/>
    <col min="30" max="30" width="7.7109375" style="47" customWidth="1"/>
    <col min="31" max="31" width="9.140625" style="47"/>
  </cols>
  <sheetData>
    <row r="1" spans="2:31" ht="30" customHeight="1" x14ac:dyDescent="0.25">
      <c r="B1" s="113" t="s">
        <v>1026</v>
      </c>
      <c r="C1" s="114"/>
      <c r="D1" s="114"/>
      <c r="E1" s="114"/>
      <c r="F1" s="114"/>
      <c r="G1" s="114"/>
      <c r="H1" s="114"/>
      <c r="I1" s="13"/>
      <c r="J1" s="13"/>
      <c r="K1" s="46"/>
      <c r="L1" s="143"/>
      <c r="M1" s="15"/>
      <c r="N1" s="16"/>
      <c r="O1" s="14"/>
      <c r="P1" s="14"/>
      <c r="Q1" s="14"/>
      <c r="R1" s="14"/>
      <c r="S1" s="14"/>
      <c r="T1" s="14"/>
      <c r="U1" s="142" t="s">
        <v>1081</v>
      </c>
      <c r="W1" s="153" t="s">
        <v>1296</v>
      </c>
      <c r="X1" s="154"/>
      <c r="Y1" s="154"/>
      <c r="Z1" s="154"/>
      <c r="AA1" s="154"/>
      <c r="AB1" s="154"/>
      <c r="AC1" s="155"/>
    </row>
    <row r="2" spans="2:31" ht="26.1" customHeight="1" x14ac:dyDescent="0.25">
      <c r="B2" s="97"/>
      <c r="C2" s="97"/>
      <c r="D2" s="97"/>
      <c r="E2" s="97"/>
      <c r="F2" s="136" t="s">
        <v>1159</v>
      </c>
      <c r="G2" s="136"/>
      <c r="H2" s="98" t="s">
        <v>1295</v>
      </c>
      <c r="I2" s="45"/>
      <c r="J2" s="45"/>
      <c r="K2" s="17"/>
      <c r="L2" s="143"/>
      <c r="M2" s="18"/>
      <c r="N2" s="19"/>
      <c r="O2" s="14"/>
      <c r="P2" s="14"/>
      <c r="Q2" s="14"/>
      <c r="R2" s="14"/>
      <c r="S2" s="14"/>
      <c r="T2" s="14"/>
      <c r="U2" s="142"/>
      <c r="W2" s="156"/>
      <c r="X2" s="157"/>
      <c r="Y2" s="157"/>
      <c r="Z2" s="157"/>
      <c r="AA2" s="157"/>
      <c r="AB2" s="157"/>
      <c r="AC2" s="158"/>
    </row>
    <row r="3" spans="2:31" ht="18" customHeight="1" x14ac:dyDescent="0.25">
      <c r="B3" s="115" t="s">
        <v>1025</v>
      </c>
      <c r="C3" s="118" t="str">
        <f ca="1">VLOOKUP(VLOOKUP(I4,R:U,4,0),INDIRECT(VLOOKUP(I4,R:U,2,0)),3,0)</f>
        <v>برﭼﯿدن هر نوع سنگ ﭘلاک از کلیه سطوح اجرا شده و تراشیدن ملات مربوط در صورت لزوم.</v>
      </c>
      <c r="D3" s="119"/>
      <c r="E3" s="120"/>
      <c r="F3" s="130" t="s">
        <v>1010</v>
      </c>
      <c r="G3" s="131"/>
      <c r="H3" s="134" t="str">
        <f>VLOOKUP(I4,R:U,3,0)</f>
        <v>010503</v>
      </c>
      <c r="I3" s="138" t="s">
        <v>1009</v>
      </c>
      <c r="J3" s="138"/>
      <c r="K3" s="17"/>
      <c r="L3" s="143"/>
      <c r="M3" s="18"/>
      <c r="N3" s="19"/>
      <c r="O3" s="14"/>
      <c r="P3" s="14"/>
      <c r="Q3" s="14"/>
      <c r="R3" s="14"/>
      <c r="S3" s="14"/>
      <c r="T3" s="14"/>
      <c r="U3" s="142"/>
      <c r="W3" s="159"/>
      <c r="X3" s="160"/>
      <c r="Y3" s="160"/>
      <c r="Z3" s="160"/>
      <c r="AA3" s="160"/>
      <c r="AB3" s="160"/>
      <c r="AC3" s="161"/>
    </row>
    <row r="4" spans="2:31" ht="15.95" customHeight="1" x14ac:dyDescent="0.25">
      <c r="B4" s="116"/>
      <c r="C4" s="121"/>
      <c r="D4" s="122"/>
      <c r="E4" s="123"/>
      <c r="F4" s="132"/>
      <c r="G4" s="133"/>
      <c r="H4" s="135"/>
      <c r="I4" s="139">
        <v>1</v>
      </c>
      <c r="J4" s="139"/>
      <c r="K4" s="46"/>
      <c r="L4" s="143"/>
      <c r="M4" s="20"/>
      <c r="N4" s="21"/>
      <c r="O4" s="14"/>
      <c r="P4" s="14"/>
      <c r="Q4" s="14"/>
      <c r="R4" s="14"/>
      <c r="S4" s="14"/>
      <c r="T4" s="14"/>
      <c r="U4" s="142"/>
      <c r="W4" s="162" t="s">
        <v>1297</v>
      </c>
      <c r="X4" s="162"/>
      <c r="Y4" s="162"/>
      <c r="Z4" s="162"/>
      <c r="AA4" s="162"/>
      <c r="AB4" s="162"/>
      <c r="AC4" s="162"/>
    </row>
    <row r="5" spans="2:31" ht="28.5" customHeight="1" x14ac:dyDescent="0.25">
      <c r="B5" s="117"/>
      <c r="C5" s="124"/>
      <c r="D5" s="125"/>
      <c r="E5" s="126"/>
      <c r="F5" s="127" t="str">
        <f ca="1">"واحد: "&amp;VLOOKUP(VLOOKUP(I4,R:U,4,0),INDIRECT(VLOOKUP(I4,R:U,2,0)),4,0)&amp;"              بهای واحد: "&amp;TEXT(VLOOKUP(VLOOKUP(I4,R:U,4,0),INDIRECT(VLOOKUP(I4,R:U,2,0)),5,0),"#,##0")</f>
        <v>واحد: مترمربع              بهای واحد: 155,500</v>
      </c>
      <c r="G5" s="128"/>
      <c r="H5" s="129"/>
      <c r="I5" s="22"/>
      <c r="J5" s="22"/>
      <c r="K5" s="23"/>
      <c r="L5" s="143"/>
      <c r="M5" s="24"/>
      <c r="N5" s="25"/>
      <c r="O5" s="14"/>
      <c r="P5" s="22"/>
      <c r="Q5" s="14"/>
      <c r="R5" s="22"/>
      <c r="S5" s="26"/>
      <c r="T5" s="27"/>
      <c r="U5" s="143"/>
      <c r="W5" s="162"/>
      <c r="X5" s="162"/>
      <c r="Y5" s="162"/>
      <c r="Z5" s="162"/>
      <c r="AA5" s="162"/>
      <c r="AB5" s="162"/>
      <c r="AC5" s="162"/>
    </row>
    <row r="6" spans="2:31" s="1" customFormat="1" ht="28.5" customHeight="1" thickBot="1" x14ac:dyDescent="0.3">
      <c r="B6" s="76" t="s">
        <v>1011</v>
      </c>
      <c r="C6" s="77" t="s">
        <v>1027</v>
      </c>
      <c r="D6" s="77" t="s">
        <v>1012</v>
      </c>
      <c r="E6" s="77" t="s">
        <v>1013</v>
      </c>
      <c r="F6" s="77" t="s">
        <v>1014</v>
      </c>
      <c r="G6" s="78" t="s">
        <v>1015</v>
      </c>
      <c r="H6" s="77" t="s">
        <v>1016</v>
      </c>
      <c r="I6" s="28"/>
      <c r="J6" s="28"/>
      <c r="K6" s="28"/>
      <c r="L6" s="143"/>
      <c r="M6" s="28"/>
      <c r="N6" s="28"/>
      <c r="O6" s="28"/>
      <c r="P6" s="28"/>
      <c r="Q6" s="29">
        <v>1</v>
      </c>
      <c r="R6" s="28"/>
      <c r="S6" s="28"/>
      <c r="T6" s="30" t="s">
        <v>1017</v>
      </c>
      <c r="U6" s="144"/>
      <c r="V6" s="137"/>
      <c r="W6" s="163" t="s">
        <v>1298</v>
      </c>
      <c r="X6" s="164"/>
      <c r="Y6" s="164"/>
      <c r="Z6" s="164"/>
      <c r="AA6" s="164"/>
      <c r="AB6" s="164"/>
      <c r="AC6" s="165"/>
      <c r="AD6" s="58"/>
      <c r="AE6" s="58"/>
    </row>
    <row r="7" spans="2:31" ht="24.75" customHeight="1" thickTop="1" x14ac:dyDescent="0.25">
      <c r="B7" s="69">
        <f t="shared" ref="B7:B55" si="0">IF(AND(K7="",K8=""),"",IF(K7="",0,IF(K7="j","",B6+1)))</f>
        <v>0</v>
      </c>
      <c r="C7" s="81" t="str">
        <f>IF(K7="j","",IF(K7="",VLOOKUP(VLOOKUP(K8&amp;VLOOKUP($I$4,R:U,3,0)&amp;VLOOKUP($I$4,R:U,2,0),Analiz[],6,0),$M$8:$P$11,2,0),VLOOKUP(K7&amp;VLOOKUP($I$4,R:U,3,0)&amp;VLOOKUP($I$4,R:U,2,0),Analiz[],8,0)))</f>
        <v>نیروی انسانی</v>
      </c>
      <c r="D7" s="70" t="e">
        <f>VLOOKUP(K7&amp;VLOOKUP($I$4,R:U,3,0)&amp;VLOOKUP($I$4,R:U,2,0),Analiz[],9,0)</f>
        <v>#N/A</v>
      </c>
      <c r="E7" s="69" t="e">
        <f>VLOOKUP(K7&amp;VLOOKUP($I$4,R:U,3,0)&amp;VLOOKUP($I$4,R:U,2,0),Analiz[],10,0)</f>
        <v>#N/A</v>
      </c>
      <c r="F7" s="71"/>
      <c r="G7" s="72" t="e">
        <f>IF(J6=$P$11,"مقایسه پیشنهاد نسبت به برآورد",IF(J7=$P$11,"بهای واحد کار",IF(K7="j","جمع "&amp;VLOOKUP(VLOOKUP(K6&amp;VLOOKUP($I$4,R:U,3,0)&amp;VLOOKUP($I$4,R:U,2,0),Analiz[],6,0),$M$8:$P$11,2,0),VLOOKUP(K7&amp;VLOOKUP($I$4,R:U,3,0)&amp;VLOOKUP($I$4,R:U,2,0),Analiz[],12,0))))</f>
        <v>#N/A</v>
      </c>
      <c r="H7" s="71" t="e">
        <f t="shared" ref="H7:H55" ca="1" si="1">IF(J6=$P$11,TEXT(H6*100/VLOOKUP(VLOOKUP($I$4,R:U,4,0)*1,INDIRECT(VLOOKUP($I$4,R:U,2,0)),5,0)-100,"#,##0.0")&amp;" %",IF(J7=$P$11,SUMIF(K:K,"J",H:H),IF(K7="j",SUM(OFFSET(I7,-B6,-1,B6,1)),ROUND(G7*F7*E7,0))))</f>
        <v>#N/A</v>
      </c>
      <c r="I7" s="46"/>
      <c r="J7" s="31"/>
      <c r="K7" s="31"/>
      <c r="L7" s="143"/>
      <c r="M7" s="32">
        <v>0</v>
      </c>
      <c r="N7" s="14"/>
      <c r="O7" s="14"/>
      <c r="P7" s="14"/>
      <c r="Q7" s="33" t="s">
        <v>1019</v>
      </c>
      <c r="R7" s="31">
        <v>1</v>
      </c>
      <c r="S7" s="34" t="str">
        <f>IF(U7&gt;13000000,"Bar",IF(U7&gt;12000000,"Mec","Abn"))</f>
        <v>Abn</v>
      </c>
      <c r="T7" s="35" t="str">
        <f>RIGHT(TEXT(U7,0),6)</f>
        <v>010503</v>
      </c>
      <c r="U7" s="140">
        <v>11010503</v>
      </c>
      <c r="W7" s="166"/>
      <c r="X7" s="167"/>
      <c r="Y7" s="167"/>
      <c r="Z7" s="167"/>
      <c r="AA7" s="167"/>
      <c r="AB7" s="167"/>
      <c r="AC7" s="168"/>
    </row>
    <row r="8" spans="2:31" ht="23.1" customHeight="1" thickBot="1" x14ac:dyDescent="0.3">
      <c r="B8" s="69">
        <f t="shared" si="0"/>
        <v>1</v>
      </c>
      <c r="C8" s="81" t="str">
        <f>IF(K8="j","",IF(K8="",VLOOKUP(VLOOKUP(K9&amp;VLOOKUP($I$4,R:U,3,0)&amp;VLOOKUP($I$4,R:U,2,0),Analiz[],6,0),$M$8:$P$11,2,0),VLOOKUP(K8&amp;VLOOKUP($I$4,R:U,3,0)&amp;VLOOKUP($I$4,R:U,2,0),Analiz[],8,0)))</f>
        <v>كارگر ساده</v>
      </c>
      <c r="D8" s="70" t="str">
        <f>VLOOKUP(K8&amp;VLOOKUP($I$4,R:U,3,0)&amp;VLOOKUP($I$4,R:U,2,0),Analiz[],9,0)</f>
        <v>نفر- ساعت</v>
      </c>
      <c r="E8" s="69">
        <f>VLOOKUP(K8&amp;VLOOKUP($I$4,R:U,3,0)&amp;VLOOKUP($I$4,R:U,2,0),Analiz[],10,0)</f>
        <v>0.99199999999999999</v>
      </c>
      <c r="F8" s="71">
        <f>VLOOKUP(K8&amp;VLOOKUP($I$4,R:U,3,0)&amp;VLOOKUP($I$4,R:U,2,0),Analiz[],11,0)*VLOOKUP(VLOOKUP(K8&amp;VLOOKUP($I$4,R:U,3,0)&amp;VLOOKUP($I$4,R:U,2,0),Analiz[],6,0),$M$8:$Q$11,5,0)</f>
        <v>157476</v>
      </c>
      <c r="G8" s="72">
        <f>IF(J7=$P$11,"مقایسه پیشنهاد نسبت به برآورد",IF(J8=$P$11,"بهای واحد کار",IF(K8="j","جمع "&amp;VLOOKUP(VLOOKUP(K7&amp;VLOOKUP($I$4,R:U,3,0)&amp;VLOOKUP($I$4,R:U,2,0),Analiz[],6,0),$M$8:$P$11,2,0),VLOOKUP(K8&amp;VLOOKUP($I$4,R:U,3,0)&amp;VLOOKUP($I$4,R:U,2,0),Analiz[],12,0))))</f>
        <v>1</v>
      </c>
      <c r="H8" s="71">
        <f t="shared" ca="1" si="1"/>
        <v>156216</v>
      </c>
      <c r="I8" s="46"/>
      <c r="J8" s="31">
        <f>IF(MAX($J$7:J7)&lt;$P$11,MAX($J$7:J7)+1,"")</f>
        <v>1</v>
      </c>
      <c r="K8" s="31">
        <f>IF(COUNTA($K$7:K7)&gt;=$P$11,"",IF(OR(J8=$P$8,J8=$P$9,J8=$P$10,J8=$P$11),"",IF(OR(J8=$P$8-1,J8=$P$9-1,J8=$P$10-1,J8=$P$11-1),"J",MAX($K$7:K7)+1)))</f>
        <v>1</v>
      </c>
      <c r="L8" s="143"/>
      <c r="M8" s="36">
        <v>1</v>
      </c>
      <c r="N8" s="37" t="s">
        <v>1018</v>
      </c>
      <c r="O8" s="38">
        <f>COUNTIFS(Analiz!F:F,M8,Analiz!E:E,VLOOKUP($I$4,R:U,3,0),Analiz!B:B,VLOOKUP($I$4,R:U,2,0))</f>
        <v>1</v>
      </c>
      <c r="P8" s="33">
        <f>IF(O8&gt;0,O8+2,0)</f>
        <v>3</v>
      </c>
      <c r="Q8" s="33">
        <v>1.2</v>
      </c>
      <c r="R8" s="31">
        <f>R7+1</f>
        <v>2</v>
      </c>
      <c r="S8" s="34" t="str">
        <f>IF(U8&gt;13000000,"Bar",IF(U8&gt;12000000,"Mec","Abn"))</f>
        <v>Abn</v>
      </c>
      <c r="T8" s="35" t="str">
        <f>RIGHT(TEXT(U8,0),6)</f>
        <v>0</v>
      </c>
      <c r="U8" s="141"/>
      <c r="W8" s="169"/>
      <c r="X8" s="169"/>
      <c r="Y8" s="169"/>
      <c r="Z8" s="169"/>
      <c r="AA8" s="169"/>
      <c r="AB8" s="169"/>
      <c r="AC8" s="169"/>
    </row>
    <row r="9" spans="2:31" ht="22.5" customHeight="1" thickTop="1" x14ac:dyDescent="0.25">
      <c r="B9" s="69" t="str">
        <f t="shared" si="0"/>
        <v/>
      </c>
      <c r="C9" s="81" t="str">
        <f>IF(K9="j","",IF(K9="",VLOOKUP(VLOOKUP(K10&amp;VLOOKUP($I$4,R:U,3,0)&amp;VLOOKUP($I$4,R:U,2,0),Analiz[],6,0),$M$8:$P$11,2,0),VLOOKUP(K9&amp;VLOOKUP($I$4,R:U,3,0)&amp;VLOOKUP($I$4,R:U,2,0),Analiz[],8,0)))</f>
        <v/>
      </c>
      <c r="D9" s="70" t="e">
        <f>VLOOKUP(K9&amp;VLOOKUP($I$4,R:U,3,0)&amp;VLOOKUP($I$4,R:U,2,0),Analiz[],9,0)</f>
        <v>#N/A</v>
      </c>
      <c r="E9" s="69" t="e">
        <f>VLOOKUP(K9&amp;VLOOKUP($I$4,R:U,3,0)&amp;VLOOKUP($I$4,R:U,2,0),Analiz[],10,0)</f>
        <v>#N/A</v>
      </c>
      <c r="F9" s="71" t="e">
        <f>VLOOKUP(K9&amp;VLOOKUP($I$4,R:U,3,0)&amp;VLOOKUP($I$4,R:U,2,0),Analiz[],11,0)*VLOOKUP(VLOOKUP(K9&amp;VLOOKUP($I$4,R:U,3,0)&amp;VLOOKUP($I$4,R:U,2,0),Analiz[],6,0),$M$8:$Q$11,5,0)</f>
        <v>#N/A</v>
      </c>
      <c r="G9" s="72" t="str">
        <f>IF(J8=$P$11,"مقایسه پیشنهاد نسبت به برآورد",IF(J9=$P$11,"بهای واحد کار",IF(K9="j","جمع "&amp;VLOOKUP(VLOOKUP(K8&amp;VLOOKUP($I$4,R:U,3,0)&amp;VLOOKUP($I$4,R:U,2,0),Analiz[],6,0),$M$8:$P$11,2,0),VLOOKUP(K9&amp;VLOOKUP($I$4,R:U,3,0)&amp;VLOOKUP($I$4,R:U,2,0),Analiz[],12,0))))</f>
        <v>جمع نیروی انسانی</v>
      </c>
      <c r="H9" s="71">
        <f t="shared" ca="1" si="1"/>
        <v>156216</v>
      </c>
      <c r="I9" s="46"/>
      <c r="J9" s="31">
        <f>IF(MAX($J$7:J8)&lt;$P$11,MAX($J$7:J8)+1,"")</f>
        <v>2</v>
      </c>
      <c r="K9" s="31" t="str">
        <f>IF(COUNTA($K$7:K8)&gt;=$P$11,"",IF(OR(J9=$P$8,J9=$P$9,J9=$P$10,J9=$P$11),"",IF(OR(J9=$P$8-1,J9=$P$9-1,J9=$P$10-1,J9=$P$11-1),"J",MAX($K$7:K8)+1)))</f>
        <v>J</v>
      </c>
      <c r="L9" s="143"/>
      <c r="M9" s="36">
        <v>2</v>
      </c>
      <c r="N9" s="37" t="s">
        <v>1020</v>
      </c>
      <c r="O9" s="38">
        <f>COUNTIFS(Analiz!F:F,M9,Analiz!E:E,VLOOKUP($I$4,R:U,3,0),Analiz!B:B,VLOOKUP($I$4,R:U,2,0))</f>
        <v>0</v>
      </c>
      <c r="P9" s="33">
        <f>IF(O9&gt;0,P8+O9+2,P8)</f>
        <v>3</v>
      </c>
      <c r="Q9" s="33">
        <v>5</v>
      </c>
      <c r="R9" s="31">
        <f t="shared" ref="R9" si="2">R8+1</f>
        <v>3</v>
      </c>
      <c r="S9" s="34" t="str">
        <f>IF(U9&gt;13000000,"Bar",IF(U9&gt;12000000,"Mec","Abn"))</f>
        <v>Abn</v>
      </c>
      <c r="T9" s="39" t="str">
        <f>RIGHT(TEXT(U9,0),6)</f>
        <v>0</v>
      </c>
      <c r="U9" s="40"/>
      <c r="W9" s="169"/>
      <c r="X9" s="169"/>
      <c r="Y9" s="169"/>
      <c r="Z9" s="169"/>
      <c r="AA9" s="169"/>
      <c r="AB9" s="169"/>
      <c r="AC9" s="169"/>
    </row>
    <row r="10" spans="2:31" ht="22.5" customHeight="1" x14ac:dyDescent="0.25">
      <c r="B10" s="69" t="str">
        <f t="shared" si="0"/>
        <v/>
      </c>
      <c r="C10" s="81" t="e">
        <f>IF(K10="j","",IF(K10="",VLOOKUP(VLOOKUP(K11&amp;VLOOKUP($I$4,R:U,3,0)&amp;VLOOKUP($I$4,R:U,2,0),Analiz[],6,0),$M$8:$P$11,2,0),VLOOKUP(K10&amp;VLOOKUP($I$4,R:U,3,0)&amp;VLOOKUP($I$4,R:U,2,0),Analiz[],8,0)))</f>
        <v>#N/A</v>
      </c>
      <c r="D10" s="70" t="e">
        <f>VLOOKUP(K10&amp;VLOOKUP($I$4,R:U,3,0)&amp;VLOOKUP($I$4,R:U,2,0),Analiz[],9,0)</f>
        <v>#N/A</v>
      </c>
      <c r="E10" s="69" t="e">
        <f>VLOOKUP(K10&amp;VLOOKUP($I$4,R:U,3,0)&amp;VLOOKUP($I$4,R:U,2,0),Analiz[],10,0)</f>
        <v>#N/A</v>
      </c>
      <c r="F10" s="71" t="e">
        <f>VLOOKUP(K10&amp;VLOOKUP($I$4,R:U,3,0)&amp;VLOOKUP($I$4,R:U,2,0),Analiz[],11,0)*VLOOKUP(VLOOKUP(K10&amp;VLOOKUP($I$4,R:U,3,0)&amp;VLOOKUP($I$4,R:U,2,0),Analiz[],6,0),$M$8:$Q$11,5,0)</f>
        <v>#N/A</v>
      </c>
      <c r="G10" s="72" t="str">
        <f>IF(J9=$P$11,"مقایسه پیشنهاد نسبت به برآورد",IF(J10=$P$11,"بهای واحد کار",IF(K10="j","جمع "&amp;VLOOKUP(VLOOKUP(K9&amp;VLOOKUP($I$4,R:U,3,0)&amp;VLOOKUP($I$4,R:U,2,0),Analiz[],6,0),$M$8:$P$11,2,0),VLOOKUP(K10&amp;VLOOKUP($I$4,R:U,3,0)&amp;VLOOKUP($I$4,R:U,2,0),Analiz[],12,0))))</f>
        <v>بهای واحد کار</v>
      </c>
      <c r="H10" s="71">
        <f t="shared" ca="1" si="1"/>
        <v>156216</v>
      </c>
      <c r="I10" s="46"/>
      <c r="J10" s="31">
        <f>IF(MAX($J$7:J9)&lt;$P$11,MAX($J$7:J9)+1,"")</f>
        <v>3</v>
      </c>
      <c r="K10" s="31" t="str">
        <f>IF(COUNTA($K$7:K9)&gt;=$P$11,"",IF(OR(J10=$P$8,J10=$P$9,J10=$P$10,J10=$P$11),"",IF(OR(J10=$P$8-1,J10=$P$9-1,J10=$P$10-1,J10=$P$11-1),"J",MAX($K$7:K9)+1)))</f>
        <v/>
      </c>
      <c r="L10" s="143"/>
      <c r="M10" s="36">
        <v>3</v>
      </c>
      <c r="N10" s="37" t="s">
        <v>1021</v>
      </c>
      <c r="O10" s="38">
        <f>COUNTIFS(Analiz!F:F,M10,Analiz!E:E,VLOOKUP($I$4,R:U,3,0),Analiz!B:B,VLOOKUP($I$4,R:U,2,0))</f>
        <v>0</v>
      </c>
      <c r="P10" s="33">
        <f>IF(O10&gt;0,P9+O10+2,P9)</f>
        <v>3</v>
      </c>
      <c r="Q10" s="33">
        <v>0.93</v>
      </c>
      <c r="R10" s="31"/>
      <c r="S10" s="34"/>
      <c r="T10" s="41"/>
      <c r="U10" s="145" t="s">
        <v>1149</v>
      </c>
      <c r="W10" s="169"/>
      <c r="X10" s="169"/>
      <c r="Y10" s="169"/>
      <c r="Z10" s="169"/>
      <c r="AA10" s="169"/>
      <c r="AB10" s="169"/>
      <c r="AC10" s="169"/>
    </row>
    <row r="11" spans="2:31" ht="23.1" customHeight="1" x14ac:dyDescent="0.25">
      <c r="B11" s="69" t="str">
        <f t="shared" si="0"/>
        <v/>
      </c>
      <c r="C11" s="81" t="e">
        <f>IF(K11="j","",IF(K11="",VLOOKUP(VLOOKUP(K12&amp;VLOOKUP($I$4,R:U,3,0)&amp;VLOOKUP($I$4,R:U,2,0),Analiz[],6,0),$M$8:$P$11,2,0),VLOOKUP(K11&amp;VLOOKUP($I$4,R:U,3,0)&amp;VLOOKUP($I$4,R:U,2,0),Analiz[],8,0)))</f>
        <v>#N/A</v>
      </c>
      <c r="D11" s="70" t="e">
        <f>VLOOKUP(K11&amp;VLOOKUP($I$4,R:U,3,0)&amp;VLOOKUP($I$4,R:U,2,0),Analiz[],9,0)</f>
        <v>#N/A</v>
      </c>
      <c r="E11" s="69" t="e">
        <f>VLOOKUP(K11&amp;VLOOKUP($I$4,R:U,3,0)&amp;VLOOKUP($I$4,R:U,2,0),Analiz[],10,0)</f>
        <v>#N/A</v>
      </c>
      <c r="F11" s="71" t="e">
        <f>VLOOKUP(K11&amp;VLOOKUP($I$4,R:U,3,0)&amp;VLOOKUP($I$4,R:U,2,0),Analiz[],11,0)*VLOOKUP(VLOOKUP(K11&amp;VLOOKUP($I$4,R:U,3,0)&amp;VLOOKUP($I$4,R:U,2,0),Analiz[],6,0),$M$8:$Q$11,5,0)</f>
        <v>#N/A</v>
      </c>
      <c r="G11" s="72" t="str">
        <f>IF(J10=$P$11,"مقایسه پیشنهاد نسبت به برآورد",IF(J11=$P$11,"بهای واحد کار",IF(K11="j","جمع "&amp;VLOOKUP(VLOOKUP(K10&amp;VLOOKUP($I$4,R:U,3,0)&amp;VLOOKUP($I$4,R:U,2,0),Analiz[],6,0),$M$8:$P$11,2,0),VLOOKUP(K11&amp;VLOOKUP($I$4,R:U,3,0)&amp;VLOOKUP($I$4,R:U,2,0),Analiz[],12,0))))</f>
        <v>مقایسه پیشنهاد نسبت به برآورد</v>
      </c>
      <c r="H11" s="71" t="str">
        <f t="shared" ca="1" si="1"/>
        <v>0.5 %</v>
      </c>
      <c r="I11" s="46"/>
      <c r="J11" s="31" t="str">
        <f>IF(MAX($J$7:J10)&lt;$P$11,MAX($J$7:J10)+1,"")</f>
        <v/>
      </c>
      <c r="K11" s="31" t="str">
        <f>IF(COUNTA($K$7:K10)&gt;=$P$11,"",IF(OR(J11=$P$8,J11=$P$9,J11=$P$10,J11=$P$11),"",IF(OR(J11=$P$8-1,J11=$P$9-1,J11=$P$10-1,J11=$P$11-1),"J",MAX($K$7:K10)+1)))</f>
        <v/>
      </c>
      <c r="L11" s="143"/>
      <c r="M11" s="36">
        <v>4</v>
      </c>
      <c r="N11" s="37" t="s">
        <v>1022</v>
      </c>
      <c r="O11" s="38">
        <f>COUNTIFS(Analiz!F:F,M11,Analiz!E:E,VLOOKUP($I$4,R:U,3,0),Analiz!B:B,VLOOKUP($I$4,R:U,2,0))</f>
        <v>0</v>
      </c>
      <c r="P11" s="33">
        <f>IF(O11&gt;0,P10+O11+2,P10)</f>
        <v>3</v>
      </c>
      <c r="Q11" s="33">
        <v>1.5</v>
      </c>
      <c r="R11" s="31"/>
      <c r="S11" s="34"/>
      <c r="U11" s="146"/>
      <c r="W11" s="169"/>
      <c r="X11" s="169"/>
      <c r="Y11" s="169"/>
      <c r="Z11" s="169"/>
      <c r="AA11" s="169"/>
      <c r="AB11" s="169"/>
      <c r="AC11" s="169"/>
    </row>
    <row r="12" spans="2:31" ht="23.1" customHeight="1" x14ac:dyDescent="0.25">
      <c r="B12" s="69" t="str">
        <f t="shared" si="0"/>
        <v/>
      </c>
      <c r="C12" s="81" t="e">
        <f>IF(K12="j","",IF(K12="",VLOOKUP(VLOOKUP(K13&amp;VLOOKUP($I$4,R:U,3,0)&amp;VLOOKUP($I$4,R:U,2,0),Analiz[],6,0),$M$8:$P$11,2,0),VLOOKUP(K12&amp;VLOOKUP($I$4,R:U,3,0)&amp;VLOOKUP($I$4,R:U,2,0),Analiz[],8,0)))</f>
        <v>#N/A</v>
      </c>
      <c r="D12" s="70" t="e">
        <f>VLOOKUP(K12&amp;VLOOKUP($I$4,R:U,3,0)&amp;VLOOKUP($I$4,R:U,2,0),Analiz[],9,0)</f>
        <v>#N/A</v>
      </c>
      <c r="E12" s="69" t="e">
        <f>VLOOKUP(K12&amp;VLOOKUP($I$4,R:U,3,0)&amp;VLOOKUP($I$4,R:U,2,0),Analiz[],10,0)</f>
        <v>#N/A</v>
      </c>
      <c r="F12" s="71" t="e">
        <f>VLOOKUP(K12&amp;VLOOKUP($I$4,R:U,3,0)&amp;VLOOKUP($I$4,R:U,2,0),Analiz[],11,0)*VLOOKUP(VLOOKUP(K12&amp;VLOOKUP($I$4,R:U,3,0)&amp;VLOOKUP($I$4,R:U,2,0),Analiz[],6,0),$M$8:$Q$11,5,0)</f>
        <v>#N/A</v>
      </c>
      <c r="G12" s="72" t="e">
        <f>IF(J11=$P$11,"مقایسه پیشنهاد نسبت به برآورد",IF(J12=$P$11,"بهای واحد کار",IF(K12="j","جمع "&amp;VLOOKUP(VLOOKUP(K11&amp;VLOOKUP($I$4,R:U,3,0)&amp;VLOOKUP($I$4,R:U,2,0),Analiz[],6,0),$M$8:$P$11,2,0),VLOOKUP(K12&amp;VLOOKUP($I$4,R:U,3,0)&amp;VLOOKUP($I$4,R:U,2,0),Analiz[],12,0))))</f>
        <v>#N/A</v>
      </c>
      <c r="H12" s="71" t="e">
        <f t="shared" ca="1" si="1"/>
        <v>#N/A</v>
      </c>
      <c r="I12" s="46"/>
      <c r="J12" s="31" t="str">
        <f>IF(MAX($J$7:J11)&lt;$P$11,MAX($J$7:J11)+1,"")</f>
        <v/>
      </c>
      <c r="K12" s="31" t="str">
        <f>IF(COUNTA($K$7:K11)&gt;=$P$11,"",IF(OR(J12=$P$8,J12=$P$9,J12=$P$10,J12=$P$11),"",IF(OR(J12=$P$8-1,J12=$P$9-1,J12=$P$10-1,J12=$P$11-1),"J",MAX($K$7:K11)+1)))</f>
        <v/>
      </c>
      <c r="L12" s="143"/>
      <c r="M12" s="14"/>
      <c r="N12" s="14"/>
      <c r="O12" s="14"/>
      <c r="P12" s="14"/>
      <c r="Q12" s="14"/>
      <c r="R12" s="31"/>
      <c r="S12" s="34"/>
      <c r="U12" s="146"/>
      <c r="W12" s="169"/>
      <c r="X12" s="169"/>
      <c r="Y12" s="169"/>
      <c r="Z12" s="169"/>
      <c r="AA12" s="169"/>
      <c r="AB12" s="169"/>
      <c r="AC12" s="169"/>
    </row>
    <row r="13" spans="2:31" ht="22.5" customHeight="1" x14ac:dyDescent="0.25">
      <c r="B13" s="69" t="str">
        <f t="shared" si="0"/>
        <v/>
      </c>
      <c r="C13" s="81" t="e">
        <f>IF(K13="j","",IF(K13="",VLOOKUP(VLOOKUP(K14&amp;VLOOKUP($I$4,R:U,3,0)&amp;VLOOKUP($I$4,R:U,2,0),Analiz[],6,0),$M$8:$P$11,2,0),VLOOKUP(K13&amp;VLOOKUP($I$4,R:U,3,0)&amp;VLOOKUP($I$4,R:U,2,0),Analiz[],8,0)))</f>
        <v>#N/A</v>
      </c>
      <c r="D13" s="70" t="e">
        <f>VLOOKUP(K13&amp;VLOOKUP($I$4,R:U,3,0)&amp;VLOOKUP($I$4,R:U,2,0),Analiz[],9,0)</f>
        <v>#N/A</v>
      </c>
      <c r="E13" s="69" t="e">
        <f>VLOOKUP(K13&amp;VLOOKUP($I$4,R:U,3,0)&amp;VLOOKUP($I$4,R:U,2,0),Analiz[],10,0)</f>
        <v>#N/A</v>
      </c>
      <c r="F13" s="71" t="e">
        <f>VLOOKUP(K13&amp;VLOOKUP($I$4,R:U,3,0)&amp;VLOOKUP($I$4,R:U,2,0),Analiz[],11,0)*VLOOKUP(VLOOKUP(K13&amp;VLOOKUP($I$4,R:U,3,0)&amp;VLOOKUP($I$4,R:U,2,0),Analiz[],6,0),$M$8:$Q$11,5,0)</f>
        <v>#N/A</v>
      </c>
      <c r="G13" s="72" t="e">
        <f>IF(J12=$P$11,"مقایسه پیشنهاد نسبت به برآورد",IF(J13=$P$11,"بهای واحد کار",IF(K13="j","جمع "&amp;VLOOKUP(VLOOKUP(K12&amp;VLOOKUP($I$4,R:U,3,0)&amp;VLOOKUP($I$4,R:U,2,0),Analiz[],6,0),$M$8:$P$11,2,0),VLOOKUP(K13&amp;VLOOKUP($I$4,R:U,3,0)&amp;VLOOKUP($I$4,R:U,2,0),Analiz[],12,0))))</f>
        <v>#N/A</v>
      </c>
      <c r="H13" s="71" t="e">
        <f t="shared" ca="1" si="1"/>
        <v>#N/A</v>
      </c>
      <c r="I13" s="46"/>
      <c r="J13" s="31" t="str">
        <f>IF(MAX($J$7:J12)&lt;$P$11,MAX($J$7:J12)+1,"")</f>
        <v/>
      </c>
      <c r="K13" s="31" t="str">
        <f>IF(COUNTA($K$7:K12)&gt;=$P$11,"",IF(OR(J13=$P$8,J13=$P$9,J13=$P$10,J13=$P$11),"",IF(OR(J13=$P$8-1,J13=$P$9-1,J13=$P$10-1,J13=$P$11-1),"J",MAX($K$7:K12)+1)))</f>
        <v/>
      </c>
      <c r="L13" s="143"/>
      <c r="M13" s="14"/>
      <c r="N13" s="14"/>
      <c r="O13" s="14"/>
      <c r="P13" s="14"/>
      <c r="Q13" s="14"/>
      <c r="R13" s="31"/>
      <c r="S13" s="34"/>
      <c r="U13" s="146"/>
      <c r="W13" s="169"/>
      <c r="X13" s="169"/>
      <c r="Y13" s="169"/>
      <c r="Z13" s="169"/>
      <c r="AA13" s="169"/>
      <c r="AB13" s="169"/>
      <c r="AC13" s="169"/>
    </row>
    <row r="14" spans="2:31" ht="23.1" customHeight="1" x14ac:dyDescent="0.25">
      <c r="B14" s="69" t="str">
        <f t="shared" si="0"/>
        <v/>
      </c>
      <c r="C14" s="81" t="e">
        <f>IF(K14="j","",IF(K14="",VLOOKUP(VLOOKUP(K15&amp;VLOOKUP($I$4,R:U,3,0)&amp;VLOOKUP($I$4,R:U,2,0),Analiz[],6,0),$M$8:$P$11,2,0),VLOOKUP(K14&amp;VLOOKUP($I$4,R:U,3,0)&amp;VLOOKUP($I$4,R:U,2,0),Analiz[],8,0)))</f>
        <v>#N/A</v>
      </c>
      <c r="D14" s="70" t="e">
        <f>VLOOKUP(K14&amp;VLOOKUP($I$4,R:U,3,0)&amp;VLOOKUP($I$4,R:U,2,0),Analiz[],9,0)</f>
        <v>#N/A</v>
      </c>
      <c r="E14" s="69" t="e">
        <f>VLOOKUP(K14&amp;VLOOKUP($I$4,R:U,3,0)&amp;VLOOKUP($I$4,R:U,2,0),Analiz[],10,0)</f>
        <v>#N/A</v>
      </c>
      <c r="F14" s="71" t="e">
        <f>VLOOKUP(K14&amp;VLOOKUP($I$4,R:U,3,0)&amp;VLOOKUP($I$4,R:U,2,0),Analiz[],11,0)*VLOOKUP(VLOOKUP(K14&amp;VLOOKUP($I$4,R:U,3,0)&amp;VLOOKUP($I$4,R:U,2,0),Analiz[],6,0),$M$8:$Q$11,5,0)</f>
        <v>#N/A</v>
      </c>
      <c r="G14" s="72" t="e">
        <f>IF(J13=$P$11,"مقایسه پیشنهاد نسبت به برآورد",IF(J14=$P$11,"بهای واحد کار",IF(K14="j","جمع "&amp;VLOOKUP(VLOOKUP(K13&amp;VLOOKUP($I$4,R:U,3,0)&amp;VLOOKUP($I$4,R:U,2,0),Analiz[],6,0),$M$8:$P$11,2,0),VLOOKUP(K14&amp;VLOOKUP($I$4,R:U,3,0)&amp;VLOOKUP($I$4,R:U,2,0),Analiz[],12,0))))</f>
        <v>#N/A</v>
      </c>
      <c r="H14" s="71" t="e">
        <f t="shared" ca="1" si="1"/>
        <v>#N/A</v>
      </c>
      <c r="I14" s="46"/>
      <c r="J14" s="31" t="str">
        <f>IF(MAX($J$7:J13)&lt;$P$11,MAX($J$7:J13)+1,"")</f>
        <v/>
      </c>
      <c r="K14" s="31" t="str">
        <f>IF(COUNTA($K$7:K13)&gt;=$P$11,"",IF(OR(J14=$P$8,J14=$P$9,J14=$P$10,J14=$P$11),"",IF(OR(J14=$P$8-1,J14=$P$9-1,J14=$P$10-1,J14=$P$11-1),"J",MAX($K$7:K13)+1)))</f>
        <v/>
      </c>
      <c r="L14" s="143"/>
      <c r="M14" s="14"/>
      <c r="N14" s="14"/>
      <c r="O14" s="14"/>
      <c r="P14" s="14"/>
      <c r="Q14" s="14"/>
      <c r="R14" s="31"/>
      <c r="S14" s="34"/>
      <c r="U14" s="146"/>
      <c r="W14" s="169"/>
      <c r="X14" s="169"/>
      <c r="Y14" s="169"/>
      <c r="Z14" s="169"/>
      <c r="AA14" s="169"/>
      <c r="AB14" s="169"/>
      <c r="AC14" s="169"/>
    </row>
    <row r="15" spans="2:31" ht="23.1" customHeight="1" x14ac:dyDescent="0.25">
      <c r="B15" s="69" t="str">
        <f t="shared" si="0"/>
        <v/>
      </c>
      <c r="C15" s="81" t="e">
        <f>IF(K15="j","",IF(K15="",VLOOKUP(VLOOKUP(K16&amp;VLOOKUP($I$4,R:U,3,0)&amp;VLOOKUP($I$4,R:U,2,0),Analiz[],6,0),$M$8:$P$11,2,0),VLOOKUP(K15&amp;VLOOKUP($I$4,R:U,3,0)&amp;VLOOKUP($I$4,R:U,2,0),Analiz[],8,0)))</f>
        <v>#N/A</v>
      </c>
      <c r="D15" s="70" t="e">
        <f>VLOOKUP(K15&amp;VLOOKUP($I$4,R:U,3,0)&amp;VLOOKUP($I$4,R:U,2,0),Analiz[],9,0)</f>
        <v>#N/A</v>
      </c>
      <c r="E15" s="69" t="e">
        <f>VLOOKUP(K15&amp;VLOOKUP($I$4,R:U,3,0)&amp;VLOOKUP($I$4,R:U,2,0),Analiz[],10,0)</f>
        <v>#N/A</v>
      </c>
      <c r="F15" s="71" t="e">
        <f>VLOOKUP(K15&amp;VLOOKUP($I$4,R:U,3,0)&amp;VLOOKUP($I$4,R:U,2,0),Analiz[],11,0)*VLOOKUP(VLOOKUP(K15&amp;VLOOKUP($I$4,R:U,3,0)&amp;VLOOKUP($I$4,R:U,2,0),Analiz[],6,0),$M$8:$Q$11,5,0)</f>
        <v>#N/A</v>
      </c>
      <c r="G15" s="72" t="e">
        <f>IF(J14=$P$11,"مقایسه پیشنهاد نسبت به برآورد",IF(J15=$P$11,"بهای واحد کار",IF(K15="j","جمع "&amp;VLOOKUP(VLOOKUP(K14&amp;VLOOKUP($I$4,R:U,3,0)&amp;VLOOKUP($I$4,R:U,2,0),Analiz[],6,0),$M$8:$P$11,2,0),VLOOKUP(K15&amp;VLOOKUP($I$4,R:U,3,0)&amp;VLOOKUP($I$4,R:U,2,0),Analiz[],12,0))))</f>
        <v>#N/A</v>
      </c>
      <c r="H15" s="71" t="e">
        <f t="shared" ca="1" si="1"/>
        <v>#N/A</v>
      </c>
      <c r="I15" s="46"/>
      <c r="J15" s="31" t="str">
        <f>IF(MAX($J$7:J14)&lt;$P$11,MAX($J$7:J14)+1,"")</f>
        <v/>
      </c>
      <c r="K15" s="31" t="str">
        <f>IF(COUNTA($K$7:K14)&gt;=$P$11,"",IF(OR(J15=$P$8,J15=$P$9,J15=$P$10,J15=$P$11),"",IF(OR(J15=$P$8-1,J15=$P$9-1,J15=$P$10-1,J15=$P$11-1),"J",MAX($K$7:K14)+1)))</f>
        <v/>
      </c>
      <c r="L15" s="143"/>
      <c r="M15" s="14"/>
      <c r="N15" s="14"/>
      <c r="O15" s="14"/>
      <c r="P15" s="14"/>
      <c r="Q15" s="14"/>
      <c r="R15" s="31"/>
      <c r="S15" s="34"/>
      <c r="U15" s="146"/>
      <c r="W15" s="169"/>
      <c r="X15" s="169"/>
      <c r="Y15" s="169"/>
      <c r="Z15" s="169"/>
      <c r="AA15" s="169"/>
      <c r="AB15" s="169"/>
      <c r="AC15" s="169"/>
    </row>
    <row r="16" spans="2:31" ht="23.1" customHeight="1" x14ac:dyDescent="0.25">
      <c r="B16" s="69" t="str">
        <f t="shared" si="0"/>
        <v/>
      </c>
      <c r="C16" s="81" t="e">
        <f>IF(K16="j","",IF(K16="",VLOOKUP(VLOOKUP(K17&amp;VLOOKUP($I$4,R:U,3,0)&amp;VLOOKUP($I$4,R:U,2,0),Analiz[],6,0),$M$8:$P$11,2,0),VLOOKUP(K16&amp;VLOOKUP($I$4,R:U,3,0)&amp;VLOOKUP($I$4,R:U,2,0),Analiz[],8,0)))</f>
        <v>#N/A</v>
      </c>
      <c r="D16" s="70" t="e">
        <f>VLOOKUP(K16&amp;VLOOKUP($I$4,R:U,3,0)&amp;VLOOKUP($I$4,R:U,2,0),Analiz[],9,0)</f>
        <v>#N/A</v>
      </c>
      <c r="E16" s="69" t="e">
        <f>VLOOKUP(K16&amp;VLOOKUP($I$4,R:U,3,0)&amp;VLOOKUP($I$4,R:U,2,0),Analiz[],10,0)</f>
        <v>#N/A</v>
      </c>
      <c r="F16" s="71" t="e">
        <f>VLOOKUP(K16&amp;VLOOKUP($I$4,R:U,3,0)&amp;VLOOKUP($I$4,R:U,2,0),Analiz[],11,0)*VLOOKUP(VLOOKUP(K16&amp;VLOOKUP($I$4,R:U,3,0)&amp;VLOOKUP($I$4,R:U,2,0),Analiz[],6,0),$M$8:$Q$11,5,0)</f>
        <v>#N/A</v>
      </c>
      <c r="G16" s="72" t="e">
        <f>IF(J15=$P$11,"مقایسه پیشنهاد نسبت به برآورد",IF(J16=$P$11,"بهای واحد کار",IF(K16="j","جمع "&amp;VLOOKUP(VLOOKUP(K15&amp;VLOOKUP($I$4,R:U,3,0)&amp;VLOOKUP($I$4,R:U,2,0),Analiz[],6,0),$M$8:$P$11,2,0),VLOOKUP(K16&amp;VLOOKUP($I$4,R:U,3,0)&amp;VLOOKUP($I$4,R:U,2,0),Analiz[],12,0))))</f>
        <v>#N/A</v>
      </c>
      <c r="H16" s="71" t="e">
        <f t="shared" ca="1" si="1"/>
        <v>#N/A</v>
      </c>
      <c r="I16" s="46"/>
      <c r="J16" s="31" t="str">
        <f>IF(MAX($J$7:J15)&lt;$P$11,MAX($J$7:J15)+1,"")</f>
        <v/>
      </c>
      <c r="K16" s="31" t="str">
        <f>IF(COUNTA($K$7:K15)&gt;=$P$11,"",IF(OR(J16=$P$8,J16=$P$9,J16=$P$10,J16=$P$11),"",IF(OR(J16=$P$8-1,J16=$P$9-1,J16=$P$10-1,J16=$P$11-1),"J",MAX($K$7:K15)+1)))</f>
        <v/>
      </c>
      <c r="L16" s="143"/>
      <c r="M16" s="14"/>
      <c r="N16" s="14"/>
      <c r="O16" s="14"/>
      <c r="P16" s="14"/>
      <c r="Q16" s="14"/>
      <c r="R16" s="31"/>
      <c r="S16" s="34"/>
      <c r="U16" s="146"/>
      <c r="W16" s="169"/>
      <c r="X16" s="169"/>
      <c r="Y16" s="169"/>
      <c r="Z16" s="169"/>
      <c r="AA16" s="169"/>
      <c r="AB16" s="169"/>
      <c r="AC16" s="169"/>
    </row>
    <row r="17" spans="2:29" ht="23.1" customHeight="1" x14ac:dyDescent="0.25">
      <c r="B17" s="69" t="str">
        <f t="shared" si="0"/>
        <v/>
      </c>
      <c r="C17" s="81" t="e">
        <f>IF(K17="j","",IF(K17="",VLOOKUP(VLOOKUP(K18&amp;VLOOKUP($I$4,R:U,3,0)&amp;VLOOKUP($I$4,R:U,2,0),Analiz[],6,0),$M$8:$P$11,2,0),VLOOKUP(K17&amp;VLOOKUP($I$4,R:U,3,0)&amp;VLOOKUP($I$4,R:U,2,0),Analiz[],8,0)))</f>
        <v>#N/A</v>
      </c>
      <c r="D17" s="70" t="e">
        <f>VLOOKUP(K17&amp;VLOOKUP($I$4,R:U,3,0)&amp;VLOOKUP($I$4,R:U,2,0),Analiz[],9,0)</f>
        <v>#N/A</v>
      </c>
      <c r="E17" s="69" t="e">
        <f>VLOOKUP(K17&amp;VLOOKUP($I$4,R:U,3,0)&amp;VLOOKUP($I$4,R:U,2,0),Analiz[],10,0)</f>
        <v>#N/A</v>
      </c>
      <c r="F17" s="71" t="e">
        <f>VLOOKUP(K17&amp;VLOOKUP($I$4,R:U,3,0)&amp;VLOOKUP($I$4,R:U,2,0),Analiz[],11,0)*VLOOKUP(VLOOKUP(K17&amp;VLOOKUP($I$4,R:U,3,0)&amp;VLOOKUP($I$4,R:U,2,0),Analiz[],6,0),$M$8:$Q$11,5,0)</f>
        <v>#N/A</v>
      </c>
      <c r="G17" s="72" t="e">
        <f>IF(J16=$P$11,"مقایسه پیشنهاد نسبت به برآورد",IF(J17=$P$11,"بهای واحد کار",IF(K17="j","جمع "&amp;VLOOKUP(VLOOKUP(K16&amp;VLOOKUP($I$4,R:U,3,0)&amp;VLOOKUP($I$4,R:U,2,0),Analiz[],6,0),$M$8:$P$11,2,0),VLOOKUP(K17&amp;VLOOKUP($I$4,R:U,3,0)&amp;VLOOKUP($I$4,R:U,2,0),Analiz[],12,0))))</f>
        <v>#N/A</v>
      </c>
      <c r="H17" s="71" t="e">
        <f t="shared" ca="1" si="1"/>
        <v>#N/A</v>
      </c>
      <c r="I17" s="46"/>
      <c r="J17" s="31" t="str">
        <f>IF(MAX($J$7:J16)&lt;$P$11,MAX($J$7:J16)+1,"")</f>
        <v/>
      </c>
      <c r="K17" s="31" t="str">
        <f>IF(COUNTA($K$7:K16)&gt;=$P$11,"",IF(OR(J17=$P$8,J17=$P$9,J17=$P$10,J17=$P$11),"",IF(OR(J17=$P$8-1,J17=$P$9-1,J17=$P$10-1,J17=$P$11-1),"J",MAX($K$7:K16)+1)))</f>
        <v/>
      </c>
      <c r="L17" s="143"/>
      <c r="M17" s="14"/>
      <c r="N17" s="14"/>
      <c r="O17" s="14"/>
      <c r="P17" s="14"/>
      <c r="Q17" s="14"/>
      <c r="R17" s="31"/>
      <c r="S17" s="34"/>
      <c r="U17" s="146"/>
      <c r="W17" s="169"/>
      <c r="X17" s="169"/>
      <c r="Y17" s="169"/>
      <c r="Z17" s="169"/>
      <c r="AA17" s="169"/>
      <c r="AB17" s="169"/>
      <c r="AC17" s="169"/>
    </row>
    <row r="18" spans="2:29" ht="23.1" customHeight="1" x14ac:dyDescent="0.25">
      <c r="B18" s="69" t="str">
        <f t="shared" si="0"/>
        <v/>
      </c>
      <c r="C18" s="81" t="e">
        <f>IF(K18="j","",IF(K18="",VLOOKUP(VLOOKUP(K19&amp;VLOOKUP($I$4,R:U,3,0)&amp;VLOOKUP($I$4,R:U,2,0),Analiz[],6,0),$M$8:$P$11,2,0),VLOOKUP(K18&amp;VLOOKUP($I$4,R:U,3,0)&amp;VLOOKUP($I$4,R:U,2,0),Analiz[],8,0)))</f>
        <v>#N/A</v>
      </c>
      <c r="D18" s="70" t="e">
        <f>VLOOKUP(K18&amp;VLOOKUP($I$4,R:U,3,0)&amp;VLOOKUP($I$4,R:U,2,0),Analiz[],9,0)</f>
        <v>#N/A</v>
      </c>
      <c r="E18" s="69" t="e">
        <f>VLOOKUP(K18&amp;VLOOKUP($I$4,R:U,3,0)&amp;VLOOKUP($I$4,R:U,2,0),Analiz[],10,0)</f>
        <v>#N/A</v>
      </c>
      <c r="F18" s="71" t="e">
        <f>VLOOKUP(K18&amp;VLOOKUP($I$4,R:U,3,0)&amp;VLOOKUP($I$4,R:U,2,0),Analiz[],11,0)*VLOOKUP(VLOOKUP(K18&amp;VLOOKUP($I$4,R:U,3,0)&amp;VLOOKUP($I$4,R:U,2,0),Analiz[],6,0),$M$8:$Q$11,5,0)</f>
        <v>#N/A</v>
      </c>
      <c r="G18" s="72" t="e">
        <f>IF(J17=$P$11,"مقایسه پیشنهاد نسبت به برآورد",IF(J18=$P$11,"بهای واحد کار",IF(K18="j","جمع "&amp;VLOOKUP(VLOOKUP(K17&amp;VLOOKUP($I$4,R:U,3,0)&amp;VLOOKUP($I$4,R:U,2,0),Analiz[],6,0),$M$8:$P$11,2,0),VLOOKUP(K18&amp;VLOOKUP($I$4,R:U,3,0)&amp;VLOOKUP($I$4,R:U,2,0),Analiz[],12,0))))</f>
        <v>#N/A</v>
      </c>
      <c r="H18" s="71" t="e">
        <f t="shared" ca="1" si="1"/>
        <v>#N/A</v>
      </c>
      <c r="I18" s="46"/>
      <c r="J18" s="31" t="str">
        <f>IF(MAX($J$7:J17)&lt;$P$11,MAX($J$7:J17)+1,"")</f>
        <v/>
      </c>
      <c r="K18" s="31" t="str">
        <f>IF(COUNTA($K$7:K17)&gt;=$P$11,"",IF(OR(J18=$P$8,J18=$P$9,J18=$P$10,J18=$P$11),"",IF(OR(J18=$P$8-1,J18=$P$9-1,J18=$P$10-1,J18=$P$11-1),"J",MAX($K$7:K17)+1)))</f>
        <v/>
      </c>
      <c r="L18" s="143"/>
      <c r="M18" s="14"/>
      <c r="N18" s="14"/>
      <c r="O18" s="14"/>
      <c r="P18" s="14"/>
      <c r="Q18" s="14"/>
      <c r="R18" s="31"/>
      <c r="S18" s="34"/>
      <c r="U18" s="146"/>
      <c r="W18" s="169"/>
      <c r="X18" s="169"/>
      <c r="Y18" s="169"/>
      <c r="Z18" s="169"/>
      <c r="AA18" s="169"/>
      <c r="AB18" s="169"/>
      <c r="AC18" s="169"/>
    </row>
    <row r="19" spans="2:29" ht="23.1" customHeight="1" x14ac:dyDescent="0.25">
      <c r="B19" s="69" t="str">
        <f t="shared" si="0"/>
        <v/>
      </c>
      <c r="C19" s="81" t="e">
        <f>IF(K19="j","",IF(K19="",VLOOKUP(VLOOKUP(K20&amp;VLOOKUP($I$4,R:U,3,0)&amp;VLOOKUP($I$4,R:U,2,0),Analiz[],6,0),$M$8:$P$11,2,0),VLOOKUP(K19&amp;VLOOKUP($I$4,R:U,3,0)&amp;VLOOKUP($I$4,R:U,2,0),Analiz[],8,0)))</f>
        <v>#N/A</v>
      </c>
      <c r="D19" s="70" t="e">
        <f>VLOOKUP(K19&amp;VLOOKUP($I$4,R:U,3,0)&amp;VLOOKUP($I$4,R:U,2,0),Analiz[],9,0)</f>
        <v>#N/A</v>
      </c>
      <c r="E19" s="69" t="e">
        <f>VLOOKUP(K19&amp;VLOOKUP($I$4,R:U,3,0)&amp;VLOOKUP($I$4,R:U,2,0),Analiz[],10,0)</f>
        <v>#N/A</v>
      </c>
      <c r="F19" s="71" t="e">
        <f>VLOOKUP(K19&amp;VLOOKUP($I$4,R:U,3,0)&amp;VLOOKUP($I$4,R:U,2,0),Analiz[],11,0)*VLOOKUP(VLOOKUP(K19&amp;VLOOKUP($I$4,R:U,3,0)&amp;VLOOKUP($I$4,R:U,2,0),Analiz[],6,0),$M$8:$Q$11,5,0)</f>
        <v>#N/A</v>
      </c>
      <c r="G19" s="72" t="e">
        <f>IF(J18=$P$11,"مقایسه پیشنهاد نسبت به برآورد",IF(J19=$P$11,"بهای واحد کار",IF(K19="j","جمع "&amp;VLOOKUP(VLOOKUP(K18&amp;VLOOKUP($I$4,R:U,3,0)&amp;VLOOKUP($I$4,R:U,2,0),Analiz[],6,0),$M$8:$P$11,2,0),VLOOKUP(K19&amp;VLOOKUP($I$4,R:U,3,0)&amp;VLOOKUP($I$4,R:U,2,0),Analiz[],12,0))))</f>
        <v>#N/A</v>
      </c>
      <c r="H19" s="71" t="e">
        <f t="shared" ca="1" si="1"/>
        <v>#N/A</v>
      </c>
      <c r="I19" s="46"/>
      <c r="J19" s="31" t="str">
        <f>IF(MAX($J$7:J18)&lt;$P$11,MAX($J$7:J18)+1,"")</f>
        <v/>
      </c>
      <c r="K19" s="31" t="str">
        <f>IF(COUNTA($K$7:K18)&gt;=$P$11,"",IF(OR(J19=$P$8,J19=$P$9,J19=$P$10,J19=$P$11),"",IF(OR(J19=$P$8-1,J19=$P$9-1,J19=$P$10-1,J19=$P$11-1),"J",MAX($K$7:K18)+1)))</f>
        <v/>
      </c>
      <c r="L19" s="143"/>
      <c r="M19" s="14"/>
      <c r="N19" s="14"/>
      <c r="O19" s="14"/>
      <c r="P19" s="14"/>
      <c r="Q19" s="14"/>
      <c r="R19" s="31"/>
      <c r="S19" s="34"/>
      <c r="U19" s="146"/>
      <c r="W19" s="169"/>
      <c r="X19" s="169"/>
      <c r="Y19" s="169"/>
      <c r="Z19" s="169"/>
      <c r="AA19" s="169"/>
      <c r="AB19" s="169"/>
      <c r="AC19" s="169"/>
    </row>
    <row r="20" spans="2:29" ht="23.1" customHeight="1" x14ac:dyDescent="0.25">
      <c r="B20" s="69" t="str">
        <f t="shared" si="0"/>
        <v/>
      </c>
      <c r="C20" s="81" t="e">
        <f>IF(K20="j","",IF(K20="",VLOOKUP(VLOOKUP(K21&amp;VLOOKUP($I$4,R:U,3,0)&amp;VLOOKUP($I$4,R:U,2,0),Analiz[],6,0),$M$8:$P$11,2,0),VLOOKUP(K20&amp;VLOOKUP($I$4,R:U,3,0)&amp;VLOOKUP($I$4,R:U,2,0),Analiz[],8,0)))</f>
        <v>#N/A</v>
      </c>
      <c r="D20" s="70" t="e">
        <f>VLOOKUP(K20&amp;VLOOKUP($I$4,R:U,3,0)&amp;VLOOKUP($I$4,R:U,2,0),Analiz[],9,0)</f>
        <v>#N/A</v>
      </c>
      <c r="E20" s="69" t="e">
        <f>VLOOKUP(K20&amp;VLOOKUP($I$4,R:U,3,0)&amp;VLOOKUP($I$4,R:U,2,0),Analiz[],10,0)</f>
        <v>#N/A</v>
      </c>
      <c r="F20" s="71" t="e">
        <f>VLOOKUP(K20&amp;VLOOKUP($I$4,R:U,3,0)&amp;VLOOKUP($I$4,R:U,2,0),Analiz[],11,0)*VLOOKUP(VLOOKUP(K20&amp;VLOOKUP($I$4,R:U,3,0)&amp;VLOOKUP($I$4,R:U,2,0),Analiz[],6,0),$M$8:$Q$11,5,0)</f>
        <v>#N/A</v>
      </c>
      <c r="G20" s="72" t="e">
        <f>IF(J19=$P$11,"مقایسه پیشنهاد نسبت به برآورد",IF(J20=$P$11,"بهای واحد کار",IF(K20="j","جمع "&amp;VLOOKUP(VLOOKUP(K19&amp;VLOOKUP($I$4,R:U,3,0)&amp;VLOOKUP($I$4,R:U,2,0),Analiz[],6,0),$M$8:$P$11,2,0),VLOOKUP(K20&amp;VLOOKUP($I$4,R:U,3,0)&amp;VLOOKUP($I$4,R:U,2,0),Analiz[],12,0))))</f>
        <v>#N/A</v>
      </c>
      <c r="H20" s="71" t="e">
        <f t="shared" ca="1" si="1"/>
        <v>#N/A</v>
      </c>
      <c r="I20" s="46"/>
      <c r="J20" s="31" t="str">
        <f>IF(MAX($J$7:J19)&lt;$P$11,MAX($J$7:J19)+1,"")</f>
        <v/>
      </c>
      <c r="K20" s="31" t="str">
        <f>IF(COUNTA($K$7:K19)&gt;=$P$11,"",IF(OR(J20=$P$8,J20=$P$9,J20=$P$10,J20=$P$11),"",IF(OR(J20=$P$8-1,J20=$P$9-1,J20=$P$10-1,J20=$P$11-1),"J",MAX($K$7:K19)+1)))</f>
        <v/>
      </c>
      <c r="L20" s="143"/>
      <c r="M20" s="14"/>
      <c r="N20" s="14"/>
      <c r="O20" s="14"/>
      <c r="P20" s="14"/>
      <c r="Q20" s="14"/>
      <c r="R20" s="31"/>
      <c r="S20" s="34"/>
      <c r="U20" s="146"/>
      <c r="W20" s="170"/>
      <c r="X20" s="170"/>
      <c r="Y20" s="170"/>
      <c r="Z20" s="170"/>
      <c r="AA20" s="170"/>
      <c r="AB20" s="170"/>
      <c r="AC20" s="170"/>
    </row>
    <row r="21" spans="2:29" ht="23.1" customHeight="1" x14ac:dyDescent="0.25">
      <c r="B21" s="69" t="str">
        <f t="shared" si="0"/>
        <v/>
      </c>
      <c r="C21" s="81" t="e">
        <f>IF(K21="j","",IF(K21="",VLOOKUP(VLOOKUP(K22&amp;VLOOKUP($I$4,R:U,3,0)&amp;VLOOKUP($I$4,R:U,2,0),Analiz[],6,0),$M$8:$P$11,2,0),VLOOKUP(K21&amp;VLOOKUP($I$4,R:U,3,0)&amp;VLOOKUP($I$4,R:U,2,0),Analiz[],8,0)))</f>
        <v>#N/A</v>
      </c>
      <c r="D21" s="70" t="e">
        <f>VLOOKUP(K21&amp;VLOOKUP($I$4,R:U,3,0)&amp;VLOOKUP($I$4,R:U,2,0),Analiz[],9,0)</f>
        <v>#N/A</v>
      </c>
      <c r="E21" s="69" t="e">
        <f>VLOOKUP(K21&amp;VLOOKUP($I$4,R:U,3,0)&amp;VLOOKUP($I$4,R:U,2,0),Analiz[],10,0)</f>
        <v>#N/A</v>
      </c>
      <c r="F21" s="71" t="e">
        <f>VLOOKUP(K21&amp;VLOOKUP($I$4,R:U,3,0)&amp;VLOOKUP($I$4,R:U,2,0),Analiz[],11,0)*VLOOKUP(VLOOKUP(K21&amp;VLOOKUP($I$4,R:U,3,0)&amp;VLOOKUP($I$4,R:U,2,0),Analiz[],6,0),$M$8:$Q$11,5,0)</f>
        <v>#N/A</v>
      </c>
      <c r="G21" s="72" t="e">
        <f>IF(J20=$P$11,"مقایسه پیشنهاد نسبت به برآورد",IF(J21=$P$11,"بهای واحد کار",IF(K21="j","جمع "&amp;VLOOKUP(VLOOKUP(K20&amp;VLOOKUP($I$4,R:U,3,0)&amp;VLOOKUP($I$4,R:U,2,0),Analiz[],6,0),$M$8:$P$11,2,0),VLOOKUP(K21&amp;VLOOKUP($I$4,R:U,3,0)&amp;VLOOKUP($I$4,R:U,2,0),Analiz[],12,0))))</f>
        <v>#N/A</v>
      </c>
      <c r="H21" s="71" t="e">
        <f t="shared" ca="1" si="1"/>
        <v>#N/A</v>
      </c>
      <c r="I21" s="46"/>
      <c r="J21" s="31" t="str">
        <f>IF(MAX($J$7:J20)&lt;$P$11,MAX($J$7:J20)+1,"")</f>
        <v/>
      </c>
      <c r="K21" s="31" t="str">
        <f>IF(COUNTA($K$7:K20)&gt;=$P$11,"",IF(OR(J21=$P$8,J21=$P$9,J21=$P$10,J21=$P$11),"",IF(OR(J21=$P$8-1,J21=$P$9-1,J21=$P$10-1,J21=$P$11-1),"J",MAX($K$7:K20)+1)))</f>
        <v/>
      </c>
      <c r="L21" s="143"/>
      <c r="M21" s="14"/>
      <c r="N21" s="14"/>
      <c r="O21" s="14"/>
      <c r="P21" s="14"/>
      <c r="Q21" s="14"/>
      <c r="R21" s="31"/>
      <c r="S21" s="34"/>
      <c r="U21" s="147"/>
      <c r="W21" s="170"/>
      <c r="X21" s="170"/>
      <c r="Y21" s="170"/>
      <c r="Z21" s="170"/>
      <c r="AA21" s="170"/>
      <c r="AB21" s="170"/>
      <c r="AC21" s="170"/>
    </row>
    <row r="22" spans="2:29" ht="23.1" customHeight="1" x14ac:dyDescent="0.25">
      <c r="B22" s="69" t="str">
        <f t="shared" si="0"/>
        <v/>
      </c>
      <c r="C22" s="81" t="e">
        <f>IF(K22="j","",IF(K22="",VLOOKUP(VLOOKUP(K23&amp;VLOOKUP($I$4,R:U,3,0)&amp;VLOOKUP($I$4,R:U,2,0),Analiz[],6,0),$M$8:$P$11,2,0),VLOOKUP(K22&amp;VLOOKUP($I$4,R:U,3,0)&amp;VLOOKUP($I$4,R:U,2,0),Analiz[],8,0)))</f>
        <v>#N/A</v>
      </c>
      <c r="D22" s="70" t="e">
        <f>VLOOKUP(K22&amp;VLOOKUP($I$4,R:U,3,0)&amp;VLOOKUP($I$4,R:U,2,0),Analiz[],9,0)</f>
        <v>#N/A</v>
      </c>
      <c r="E22" s="69" t="e">
        <f>VLOOKUP(K22&amp;VLOOKUP($I$4,R:U,3,0)&amp;VLOOKUP($I$4,R:U,2,0),Analiz[],10,0)</f>
        <v>#N/A</v>
      </c>
      <c r="F22" s="71" t="e">
        <f>VLOOKUP(K22&amp;VLOOKUP($I$4,R:U,3,0)&amp;VLOOKUP($I$4,R:U,2,0),Analiz[],11,0)*VLOOKUP(VLOOKUP(K22&amp;VLOOKUP($I$4,R:U,3,0)&amp;VLOOKUP($I$4,R:U,2,0),Analiz[],6,0),$M$8:$Q$11,5,0)</f>
        <v>#N/A</v>
      </c>
      <c r="G22" s="72" t="e">
        <f>IF(J21=$P$11,"مقایسه پیشنهاد نسبت به برآورد",IF(J22=$P$11,"بهای واحد کار",IF(K22="j","جمع "&amp;VLOOKUP(VLOOKUP(K21&amp;VLOOKUP($I$4,R:U,3,0)&amp;VLOOKUP($I$4,R:U,2,0),Analiz[],6,0),$M$8:$P$11,2,0),VLOOKUP(K22&amp;VLOOKUP($I$4,R:U,3,0)&amp;VLOOKUP($I$4,R:U,2,0),Analiz[],12,0))))</f>
        <v>#N/A</v>
      </c>
      <c r="H22" s="72" t="e">
        <f t="shared" ca="1" si="1"/>
        <v>#N/A</v>
      </c>
      <c r="I22" s="46"/>
      <c r="J22" s="31" t="str">
        <f>IF(MAX($J$7:J21)&lt;$P$11,MAX($J$7:J21)+1,"")</f>
        <v/>
      </c>
      <c r="K22" s="31" t="str">
        <f>IF(COUNTA($K$7:K21)&gt;=$P$11,"",IF(OR(J22=$P$8,J22=$P$9,J22=$P$10,J22=$P$11),"",IF(OR(J22=$P$8-1,J22=$P$9-1,J22=$P$10-1,J22=$P$11-1),"J",MAX($K$7:K21)+1)))</f>
        <v/>
      </c>
      <c r="L22" s="143"/>
      <c r="M22" s="14"/>
      <c r="N22" s="14"/>
      <c r="O22" s="14"/>
      <c r="P22" s="14"/>
      <c r="Q22" s="14"/>
      <c r="R22" s="31"/>
      <c r="S22" s="34"/>
      <c r="U22" s="79"/>
      <c r="W22" s="170"/>
      <c r="X22" s="170"/>
      <c r="Y22" s="170"/>
      <c r="Z22" s="170"/>
      <c r="AA22" s="170"/>
      <c r="AB22" s="170"/>
      <c r="AC22" s="170"/>
    </row>
    <row r="23" spans="2:29" ht="23.1" customHeight="1" x14ac:dyDescent="0.25">
      <c r="B23" s="69" t="str">
        <f t="shared" si="0"/>
        <v/>
      </c>
      <c r="C23" s="81" t="e">
        <f>IF(K23="j","",IF(K23="",VLOOKUP(VLOOKUP(K24&amp;VLOOKUP($I$4,R:U,3,0)&amp;VLOOKUP($I$4,R:U,2,0),Analiz[],6,0),$M$8:$P$11,2,0),VLOOKUP(K23&amp;VLOOKUP($I$4,R:U,3,0)&amp;VLOOKUP($I$4,R:U,2,0),Analiz[],8,0)))</f>
        <v>#N/A</v>
      </c>
      <c r="D23" s="70" t="e">
        <f>VLOOKUP(K23&amp;VLOOKUP($I$4,R:U,3,0)&amp;VLOOKUP($I$4,R:U,2,0),Analiz[],9,0)</f>
        <v>#N/A</v>
      </c>
      <c r="E23" s="69" t="e">
        <f>VLOOKUP(K23&amp;VLOOKUP($I$4,R:U,3,0)&amp;VLOOKUP($I$4,R:U,2,0),Analiz[],10,0)</f>
        <v>#N/A</v>
      </c>
      <c r="F23" s="71" t="e">
        <f>VLOOKUP(K23&amp;VLOOKUP($I$4,R:U,3,0)&amp;VLOOKUP($I$4,R:U,2,0),Analiz[],11,0)*VLOOKUP(VLOOKUP(K23&amp;VLOOKUP($I$4,R:U,3,0)&amp;VLOOKUP($I$4,R:U,2,0),Analiz[],6,0),$M$8:$Q$11,5,0)</f>
        <v>#N/A</v>
      </c>
      <c r="G23" s="72" t="e">
        <f>IF(J22=$P$11,"مقایسه پیشنهاد نسبت به برآورد",IF(J23=$P$11,"بهای واحد کار",IF(K23="j","جمع "&amp;VLOOKUP(VLOOKUP(K22&amp;VLOOKUP($I$4,R:U,3,0)&amp;VLOOKUP($I$4,R:U,2,0),Analiz[],6,0),$M$8:$P$11,2,0),VLOOKUP(K23&amp;VLOOKUP($I$4,R:U,3,0)&amp;VLOOKUP($I$4,R:U,2,0),Analiz[],12,0))))</f>
        <v>#N/A</v>
      </c>
      <c r="H23" s="71" t="e">
        <f t="shared" ca="1" si="1"/>
        <v>#N/A</v>
      </c>
      <c r="I23" s="46"/>
      <c r="J23" s="31" t="str">
        <f>IF(MAX($J$7:J22)&lt;$P$11,MAX($J$7:J22)+1,"")</f>
        <v/>
      </c>
      <c r="K23" s="31" t="str">
        <f>IF(COUNTA($K$7:K22)&gt;=$P$11,"",IF(OR(J23=$P$8,J23=$P$9,J23=$P$10,J23=$P$11),"",IF(OR(J23=$P$8-1,J23=$P$9-1,J23=$P$10-1,J23=$P$11-1),"J",MAX($K$7:K22)+1)))</f>
        <v/>
      </c>
      <c r="L23" s="143"/>
      <c r="M23" s="14"/>
      <c r="N23" s="14"/>
      <c r="O23" s="14"/>
      <c r="P23" s="14"/>
      <c r="Q23" s="14"/>
      <c r="R23" s="31"/>
      <c r="S23" s="34"/>
      <c r="U23" s="148" t="s">
        <v>1150</v>
      </c>
      <c r="W23" s="170"/>
      <c r="X23" s="170"/>
      <c r="Y23" s="170"/>
      <c r="Z23" s="170"/>
      <c r="AA23" s="170"/>
      <c r="AB23" s="170"/>
      <c r="AC23" s="170"/>
    </row>
    <row r="24" spans="2:29" ht="23.1" customHeight="1" x14ac:dyDescent="0.25">
      <c r="B24" s="69" t="str">
        <f t="shared" si="0"/>
        <v/>
      </c>
      <c r="C24" s="81" t="e">
        <f>IF(K24="j","",IF(K24="",VLOOKUP(VLOOKUP(K25&amp;VLOOKUP($I$4,R:U,3,0)&amp;VLOOKUP($I$4,R:U,2,0),Analiz[],6,0),$M$8:$P$11,2,0),VLOOKUP(K24&amp;VLOOKUP($I$4,R:U,3,0)&amp;VLOOKUP($I$4,R:U,2,0),Analiz[],8,0)))</f>
        <v>#N/A</v>
      </c>
      <c r="D24" s="70" t="e">
        <f>VLOOKUP(K24&amp;VLOOKUP($I$4,R:U,3,0)&amp;VLOOKUP($I$4,R:U,2,0),Analiz[],9,0)</f>
        <v>#N/A</v>
      </c>
      <c r="E24" s="69" t="e">
        <f>VLOOKUP(K24&amp;VLOOKUP($I$4,R:U,3,0)&amp;VLOOKUP($I$4,R:U,2,0),Analiz[],10,0)</f>
        <v>#N/A</v>
      </c>
      <c r="F24" s="71" t="e">
        <f>VLOOKUP(K24&amp;VLOOKUP($I$4,R:U,3,0)&amp;VLOOKUP($I$4,R:U,2,0),Analiz[],11,0)*VLOOKUP(VLOOKUP(K24&amp;VLOOKUP($I$4,R:U,3,0)&amp;VLOOKUP($I$4,R:U,2,0),Analiz[],6,0),$M$8:$Q$11,5,0)</f>
        <v>#N/A</v>
      </c>
      <c r="G24" s="72" t="e">
        <f>IF(J23=$P$11,"مقایسه پیشنهاد نسبت به برآورد",IF(J24=$P$11,"بهای واحد کار",IF(K24="j","جمع "&amp;VLOOKUP(VLOOKUP(K23&amp;VLOOKUP($I$4,R:U,3,0)&amp;VLOOKUP($I$4,R:U,2,0),Analiz[],6,0),$M$8:$P$11,2,0),VLOOKUP(K24&amp;VLOOKUP($I$4,R:U,3,0)&amp;VLOOKUP($I$4,R:U,2,0),Analiz[],12,0))))</f>
        <v>#N/A</v>
      </c>
      <c r="H24" s="71" t="e">
        <f t="shared" ca="1" si="1"/>
        <v>#N/A</v>
      </c>
      <c r="I24" s="46"/>
      <c r="J24" s="31" t="str">
        <f>IF(MAX($J$7:J23)&lt;$P$11,MAX($J$7:J23)+1,"")</f>
        <v/>
      </c>
      <c r="K24" s="31" t="str">
        <f>IF(COUNTA($K$7:K23)&gt;=$P$11,"",IF(OR(J24=$P$8,J24=$P$9,J24=$P$10,J24=$P$11),"",IF(OR(J24=$P$8-1,J24=$P$9-1,J24=$P$10-1,J24=$P$11-1),"J",MAX($K$7:K23)+1)))</f>
        <v/>
      </c>
      <c r="L24" s="143"/>
      <c r="M24" s="14"/>
      <c r="N24" s="14"/>
      <c r="O24" s="14"/>
      <c r="P24" s="14"/>
      <c r="Q24" s="14"/>
      <c r="R24" s="31"/>
      <c r="S24" s="34"/>
      <c r="U24" s="149"/>
      <c r="W24" s="170"/>
      <c r="X24" s="170"/>
      <c r="Y24" s="170"/>
      <c r="Z24" s="170"/>
      <c r="AA24" s="170"/>
      <c r="AB24" s="170"/>
      <c r="AC24" s="170"/>
    </row>
    <row r="25" spans="2:29" ht="23.1" customHeight="1" x14ac:dyDescent="0.25">
      <c r="B25" s="69" t="str">
        <f t="shared" si="0"/>
        <v/>
      </c>
      <c r="C25" s="81" t="e">
        <f>IF(K25="j","",IF(K25="",VLOOKUP(VLOOKUP(K26&amp;VLOOKUP($I$4,R:U,3,0)&amp;VLOOKUP($I$4,R:U,2,0),Analiz[],6,0),$M$8:$P$11,2,0),VLOOKUP(K25&amp;VLOOKUP($I$4,R:U,3,0)&amp;VLOOKUP($I$4,R:U,2,0),Analiz[],8,0)))</f>
        <v>#N/A</v>
      </c>
      <c r="D25" s="70" t="e">
        <f>VLOOKUP(K25&amp;VLOOKUP($I$4,R:U,3,0)&amp;VLOOKUP($I$4,R:U,2,0),Analiz[],9,0)</f>
        <v>#N/A</v>
      </c>
      <c r="E25" s="69" t="e">
        <f>VLOOKUP(K25&amp;VLOOKUP($I$4,R:U,3,0)&amp;VLOOKUP($I$4,R:U,2,0),Analiz[],10,0)</f>
        <v>#N/A</v>
      </c>
      <c r="F25" s="71" t="e">
        <f>VLOOKUP(K25&amp;VLOOKUP($I$4,R:U,3,0)&amp;VLOOKUP($I$4,R:U,2,0),Analiz[],11,0)*VLOOKUP(VLOOKUP(K25&amp;VLOOKUP($I$4,R:U,3,0)&amp;VLOOKUP($I$4,R:U,2,0),Analiz[],6,0),$M$8:$Q$11,5,0)</f>
        <v>#N/A</v>
      </c>
      <c r="G25" s="72" t="e">
        <f>IF(J24=$P$11,"مقایسه پیشنهاد نسبت به برآورد",IF(J25=$P$11,"بهای واحد کار",IF(K25="j","جمع "&amp;VLOOKUP(VLOOKUP(K24&amp;VLOOKUP($I$4,R:U,3,0)&amp;VLOOKUP($I$4,R:U,2,0),Analiz[],6,0),$M$8:$P$11,2,0),VLOOKUP(K25&amp;VLOOKUP($I$4,R:U,3,0)&amp;VLOOKUP($I$4,R:U,2,0),Analiz[],12,0))))</f>
        <v>#N/A</v>
      </c>
      <c r="H25" s="71" t="e">
        <f t="shared" ca="1" si="1"/>
        <v>#N/A</v>
      </c>
      <c r="I25" s="46"/>
      <c r="J25" s="31" t="str">
        <f>IF(MAX($J$7:J24)&lt;$P$11,MAX($J$7:J24)+1,"")</f>
        <v/>
      </c>
      <c r="K25" s="31" t="str">
        <f>IF(COUNTA($K$7:K24)&gt;=$P$11,"",IF(OR(J25=$P$8,J25=$P$9,J25=$P$10,J25=$P$11),"",IF(OR(J25=$P$8-1,J25=$P$9-1,J25=$P$10-1,J25=$P$11-1),"J",MAX($K$7:K24)+1)))</f>
        <v/>
      </c>
      <c r="L25" s="143"/>
      <c r="M25" s="14"/>
      <c r="N25" s="14"/>
      <c r="O25" s="14"/>
      <c r="P25" s="14"/>
      <c r="Q25" s="14"/>
      <c r="R25" s="31"/>
      <c r="S25" s="34"/>
      <c r="U25" s="149"/>
      <c r="W25" s="171"/>
      <c r="X25" s="171"/>
      <c r="Y25" s="171"/>
      <c r="Z25" s="171"/>
      <c r="AA25" s="171"/>
      <c r="AB25" s="171"/>
      <c r="AC25" s="171"/>
    </row>
    <row r="26" spans="2:29" ht="23.1" customHeight="1" x14ac:dyDescent="0.25">
      <c r="B26" s="69" t="str">
        <f t="shared" si="0"/>
        <v/>
      </c>
      <c r="C26" s="81" t="e">
        <f>IF(K26="j","",IF(K26="",VLOOKUP(VLOOKUP(K27&amp;VLOOKUP($I$4,R:U,3,0)&amp;VLOOKUP($I$4,R:U,2,0),Analiz[],6,0),$M$8:$P$11,2,0),VLOOKUP(K26&amp;VLOOKUP($I$4,R:U,3,0)&amp;VLOOKUP($I$4,R:U,2,0),Analiz[],8,0)))</f>
        <v>#N/A</v>
      </c>
      <c r="D26" s="70" t="e">
        <f>VLOOKUP(K26&amp;VLOOKUP($I$4,R:U,3,0)&amp;VLOOKUP($I$4,R:U,2,0),Analiz[],9,0)</f>
        <v>#N/A</v>
      </c>
      <c r="E26" s="69" t="e">
        <f>VLOOKUP(K26&amp;VLOOKUP($I$4,R:U,3,0)&amp;VLOOKUP($I$4,R:U,2,0),Analiz[],10,0)</f>
        <v>#N/A</v>
      </c>
      <c r="F26" s="71" t="e">
        <f>VLOOKUP(K26&amp;VLOOKUP($I$4,R:U,3,0)&amp;VLOOKUP($I$4,R:U,2,0),Analiz[],11,0)*VLOOKUP(VLOOKUP(K26&amp;VLOOKUP($I$4,R:U,3,0)&amp;VLOOKUP($I$4,R:U,2,0),Analiz[],6,0),$M$8:$Q$11,5,0)</f>
        <v>#N/A</v>
      </c>
      <c r="G26" s="72" t="e">
        <f>IF(J25=$P$11,"مقایسه پیشنهاد نسبت به برآورد",IF(J26=$P$11,"بهای واحد کار",IF(K26="j","جمع "&amp;VLOOKUP(VLOOKUP(K25&amp;VLOOKUP($I$4,R:U,3,0)&amp;VLOOKUP($I$4,R:U,2,0),Analiz[],6,0),$M$8:$P$11,2,0),VLOOKUP(K26&amp;VLOOKUP($I$4,R:U,3,0)&amp;VLOOKUP($I$4,R:U,2,0),Analiz[],12,0))))</f>
        <v>#N/A</v>
      </c>
      <c r="H26" s="71" t="e">
        <f t="shared" ca="1" si="1"/>
        <v>#N/A</v>
      </c>
      <c r="I26" s="46"/>
      <c r="J26" s="31" t="str">
        <f>IF(MAX($J$7:J25)&lt;$P$11,MAX($J$7:J25)+1,"")</f>
        <v/>
      </c>
      <c r="K26" s="31" t="str">
        <f>IF(COUNTA($K$7:K25)&gt;=$P$11,"",IF(OR(J26=$P$8,J26=$P$9,J26=$P$10,J26=$P$11),"",IF(OR(J26=$P$8-1,J26=$P$9-1,J26=$P$10-1,J26=$P$11-1),"J",MAX($K$7:K25)+1)))</f>
        <v/>
      </c>
      <c r="L26" s="143"/>
      <c r="M26" s="14"/>
      <c r="N26" s="14"/>
      <c r="O26" s="14"/>
      <c r="P26" s="14"/>
      <c r="Q26" s="14"/>
      <c r="R26" s="31"/>
      <c r="S26" s="34"/>
      <c r="U26" s="149"/>
      <c r="W26" s="170"/>
      <c r="X26" s="170"/>
      <c r="Y26" s="170"/>
      <c r="Z26" s="170"/>
      <c r="AA26" s="170"/>
      <c r="AB26" s="170"/>
      <c r="AC26" s="170"/>
    </row>
    <row r="27" spans="2:29" ht="23.1" customHeight="1" x14ac:dyDescent="0.25">
      <c r="B27" s="69" t="str">
        <f t="shared" si="0"/>
        <v/>
      </c>
      <c r="C27" s="81" t="e">
        <f>IF(K27="j","",IF(K27="",VLOOKUP(VLOOKUP(K28&amp;VLOOKUP($I$4,R:U,3,0)&amp;VLOOKUP($I$4,R:U,2,0),Analiz[],6,0),$M$8:$P$11,2,0),VLOOKUP(K27&amp;VLOOKUP($I$4,R:U,3,0)&amp;VLOOKUP($I$4,R:U,2,0),Analiz[],8,0)))</f>
        <v>#N/A</v>
      </c>
      <c r="D27" s="70" t="e">
        <f>VLOOKUP(K27&amp;VLOOKUP($I$4,R:U,3,0)&amp;VLOOKUP($I$4,R:U,2,0),Analiz[],9,0)</f>
        <v>#N/A</v>
      </c>
      <c r="E27" s="69" t="e">
        <f>VLOOKUP(K27&amp;VLOOKUP($I$4,R:U,3,0)&amp;VLOOKUP($I$4,R:U,2,0),Analiz[],10,0)</f>
        <v>#N/A</v>
      </c>
      <c r="F27" s="71" t="e">
        <f>VLOOKUP(K27&amp;VLOOKUP($I$4,R:U,3,0)&amp;VLOOKUP($I$4,R:U,2,0),Analiz[],11,0)*VLOOKUP(VLOOKUP(K27&amp;VLOOKUP($I$4,R:U,3,0)&amp;VLOOKUP($I$4,R:U,2,0),Analiz[],6,0),$M$8:$Q$11,5,0)</f>
        <v>#N/A</v>
      </c>
      <c r="G27" s="72" t="e">
        <f>IF(J26=$P$11,"مقایسه پیشنهاد نسبت به برآورد",IF(J27=$P$11,"بهای واحد کار",IF(K27="j","جمع "&amp;VLOOKUP(VLOOKUP(K26&amp;VLOOKUP($I$4,R:U,3,0)&amp;VLOOKUP($I$4,R:U,2,0),Analiz[],6,0),$M$8:$P$11,2,0),VLOOKUP(K27&amp;VLOOKUP($I$4,R:U,3,0)&amp;VLOOKUP($I$4,R:U,2,0),Analiz[],12,0))))</f>
        <v>#N/A</v>
      </c>
      <c r="H27" s="71" t="e">
        <f t="shared" ca="1" si="1"/>
        <v>#N/A</v>
      </c>
      <c r="I27" s="46"/>
      <c r="J27" s="31" t="str">
        <f>IF(MAX($J$7:J26)&lt;$P$11,MAX($J$7:J26)+1,"")</f>
        <v/>
      </c>
      <c r="K27" s="31" t="str">
        <f>IF(COUNTA($K$7:K26)&gt;=$P$11,"",IF(OR(J27=$P$8,J27=$P$9,J27=$P$10,J27=$P$11),"",IF(OR(J27=$P$8-1,J27=$P$9-1,J27=$P$10-1,J27=$P$11-1),"J",MAX($K$7:K26)+1)))</f>
        <v/>
      </c>
      <c r="L27" s="143"/>
      <c r="M27" s="14"/>
      <c r="N27" s="14"/>
      <c r="O27" s="14"/>
      <c r="P27" s="14"/>
      <c r="Q27" s="14"/>
      <c r="R27" s="31"/>
      <c r="S27" s="43"/>
      <c r="T27" s="44"/>
      <c r="U27" s="149"/>
      <c r="W27" s="170"/>
      <c r="X27" s="170"/>
      <c r="Y27" s="170"/>
      <c r="Z27" s="170"/>
      <c r="AA27" s="170"/>
      <c r="AB27" s="170"/>
      <c r="AC27" s="170"/>
    </row>
    <row r="28" spans="2:29" ht="23.1" customHeight="1" x14ac:dyDescent="0.25">
      <c r="B28" s="69" t="str">
        <f t="shared" si="0"/>
        <v/>
      </c>
      <c r="C28" s="81" t="e">
        <f>IF(K28="j","",IF(K28="",VLOOKUP(VLOOKUP(K29&amp;VLOOKUP($I$4,R:U,3,0)&amp;VLOOKUP($I$4,R:U,2,0),Analiz[],6,0),$M$8:$P$11,2,0),VLOOKUP(K28&amp;VLOOKUP($I$4,R:U,3,0)&amp;VLOOKUP($I$4,R:U,2,0),Analiz[],8,0)))</f>
        <v>#N/A</v>
      </c>
      <c r="D28" s="70" t="e">
        <f>VLOOKUP(K28&amp;VLOOKUP($I$4,R:U,3,0)&amp;VLOOKUP($I$4,R:U,2,0),Analiz[],9,0)</f>
        <v>#N/A</v>
      </c>
      <c r="E28" s="69" t="e">
        <f>VLOOKUP(K28&amp;VLOOKUP($I$4,R:U,3,0)&amp;VLOOKUP($I$4,R:U,2,0),Analiz[],10,0)</f>
        <v>#N/A</v>
      </c>
      <c r="F28" s="71" t="e">
        <f>VLOOKUP(K28&amp;VLOOKUP($I$4,R:U,3,0)&amp;VLOOKUP($I$4,R:U,2,0),Analiz[],11,0)*VLOOKUP(VLOOKUP(K28&amp;VLOOKUP($I$4,R:U,3,0)&amp;VLOOKUP($I$4,R:U,2,0),Analiz[],6,0),$M$8:$Q$11,5,0)</f>
        <v>#N/A</v>
      </c>
      <c r="G28" s="72" t="e">
        <f>IF(J27=$P$11,"مقایسه پیشنهاد نسبت به برآورد",IF(J28=$P$11,"بهای واحد کار",IF(K28="j","جمع "&amp;VLOOKUP(VLOOKUP(K27&amp;VLOOKUP($I$4,R:U,3,0)&amp;VLOOKUP($I$4,R:U,2,0),Analiz[],6,0),$M$8:$P$11,2,0),VLOOKUP(K28&amp;VLOOKUP($I$4,R:U,3,0)&amp;VLOOKUP($I$4,R:U,2,0),Analiz[],12,0))))</f>
        <v>#N/A</v>
      </c>
      <c r="H28" s="71" t="e">
        <f t="shared" ca="1" si="1"/>
        <v>#N/A</v>
      </c>
      <c r="I28" s="46"/>
      <c r="J28" s="31" t="str">
        <f>IF(MAX($J$7:J27)&lt;$P$11,MAX($J$7:J27)+1,"")</f>
        <v/>
      </c>
      <c r="K28" s="31" t="str">
        <f>IF(COUNTA($K$7:K27)&gt;=$P$11,"",IF(OR(J28=$P$8,J28=$P$9,J28=$P$10,J28=$P$11),"",IF(OR(J28=$P$8-1,J28=$P$9-1,J28=$P$10-1,J28=$P$11-1),"J",MAX($K$7:K27)+1)))</f>
        <v/>
      </c>
      <c r="L28" s="143"/>
      <c r="M28" s="14"/>
      <c r="N28" s="14"/>
      <c r="O28" s="14"/>
      <c r="P28" s="14"/>
      <c r="Q28" s="14"/>
      <c r="R28" s="31"/>
      <c r="S28" s="43"/>
      <c r="T28" s="44"/>
      <c r="U28" s="149"/>
    </row>
    <row r="29" spans="2:29" ht="23.1" customHeight="1" x14ac:dyDescent="0.25">
      <c r="B29" s="69" t="str">
        <f t="shared" si="0"/>
        <v/>
      </c>
      <c r="C29" s="81" t="e">
        <f>IF(K29="j","",IF(K29="",VLOOKUP(VLOOKUP(K30&amp;VLOOKUP($I$4,R:U,3,0)&amp;VLOOKUP($I$4,R:U,2,0),Analiz[],6,0),$M$8:$P$11,2,0),VLOOKUP(K29&amp;VLOOKUP($I$4,R:U,3,0)&amp;VLOOKUP($I$4,R:U,2,0),Analiz[],8,0)))</f>
        <v>#N/A</v>
      </c>
      <c r="D29" s="70" t="e">
        <f>VLOOKUP(K29&amp;VLOOKUP($I$4,R:U,3,0)&amp;VLOOKUP($I$4,R:U,2,0),Analiz[],9,0)</f>
        <v>#N/A</v>
      </c>
      <c r="E29" s="69" t="e">
        <f>VLOOKUP(K29&amp;VLOOKUP($I$4,R:U,3,0)&amp;VLOOKUP($I$4,R:U,2,0),Analiz[],10,0)</f>
        <v>#N/A</v>
      </c>
      <c r="F29" s="71" t="e">
        <f>VLOOKUP(K29&amp;VLOOKUP($I$4,R:U,3,0)&amp;VLOOKUP($I$4,R:U,2,0),Analiz[],11,0)*VLOOKUP(VLOOKUP(K29&amp;VLOOKUP($I$4,R:U,3,0)&amp;VLOOKUP($I$4,R:U,2,0),Analiz[],6,0),$M$8:$Q$11,5,0)</f>
        <v>#N/A</v>
      </c>
      <c r="G29" s="72" t="e">
        <f>IF(J28=$P$11,"مقایسه پیشنهاد نسبت به برآورد",IF(J29=$P$11,"بهای واحد کار",IF(K29="j","جمع "&amp;VLOOKUP(VLOOKUP(K28&amp;VLOOKUP($I$4,R:U,3,0)&amp;VLOOKUP($I$4,R:U,2,0),Analiz[],6,0),$M$8:$P$11,2,0),VLOOKUP(K29&amp;VLOOKUP($I$4,R:U,3,0)&amp;VLOOKUP($I$4,R:U,2,0),Analiz[],12,0))))</f>
        <v>#N/A</v>
      </c>
      <c r="H29" s="71" t="e">
        <f t="shared" ca="1" si="1"/>
        <v>#N/A</v>
      </c>
      <c r="I29" s="46"/>
      <c r="J29" s="31" t="str">
        <f>IF(MAX($J$7:J28)&lt;$P$11,MAX($J$7:J28)+1,"")</f>
        <v/>
      </c>
      <c r="K29" s="31" t="str">
        <f>IF(COUNTA($K$7:K28)&gt;=$P$11,"",IF(OR(J29=$P$8,J29=$P$9,J29=$P$10,J29=$P$11),"",IF(OR(J29=$P$8-1,J29=$P$9-1,J29=$P$10-1,J29=$P$11-1),"J",MAX($K$7:K28)+1)))</f>
        <v/>
      </c>
      <c r="L29" s="143"/>
      <c r="M29" s="14"/>
      <c r="N29" s="14"/>
      <c r="O29" s="14"/>
      <c r="P29" s="14"/>
      <c r="Q29" s="14"/>
      <c r="R29" s="31"/>
      <c r="S29" s="43"/>
      <c r="T29" s="44"/>
      <c r="U29" s="149"/>
    </row>
    <row r="30" spans="2:29" ht="23.1" customHeight="1" x14ac:dyDescent="0.25">
      <c r="B30" s="69" t="str">
        <f t="shared" si="0"/>
        <v/>
      </c>
      <c r="C30" s="81" t="e">
        <f>IF(K30="j","",IF(K30="",VLOOKUP(VLOOKUP(K31&amp;VLOOKUP($I$4,R:U,3,0)&amp;VLOOKUP($I$4,R:U,2,0),Analiz[],6,0),$M$8:$P$11,2,0),VLOOKUP(K30&amp;VLOOKUP($I$4,R:U,3,0)&amp;VLOOKUP($I$4,R:U,2,0),Analiz[],8,0)))</f>
        <v>#N/A</v>
      </c>
      <c r="D30" s="70" t="e">
        <f>VLOOKUP(K30&amp;VLOOKUP($I$4,R:U,3,0)&amp;VLOOKUP($I$4,R:U,2,0),Analiz[],9,0)</f>
        <v>#N/A</v>
      </c>
      <c r="E30" s="69" t="e">
        <f>VLOOKUP(K30&amp;VLOOKUP($I$4,R:U,3,0)&amp;VLOOKUP($I$4,R:U,2,0),Analiz[],10,0)</f>
        <v>#N/A</v>
      </c>
      <c r="F30" s="71" t="e">
        <f>VLOOKUP(K30&amp;VLOOKUP($I$4,R:U,3,0)&amp;VLOOKUP($I$4,R:U,2,0),Analiz[],11,0)*VLOOKUP(VLOOKUP(K30&amp;VLOOKUP($I$4,R:U,3,0)&amp;VLOOKUP($I$4,R:U,2,0),Analiz[],6,0),$M$8:$Q$11,5,0)</f>
        <v>#N/A</v>
      </c>
      <c r="G30" s="72" t="e">
        <f>IF(J29=$P$11,"مقایسه پیشنهاد نسبت به برآورد",IF(J30=$P$11,"بهای واحد کار",IF(K30="j","جمع "&amp;VLOOKUP(VLOOKUP(K29&amp;VLOOKUP($I$4,R:U,3,0)&amp;VLOOKUP($I$4,R:U,2,0),Analiz[],6,0),$M$8:$P$11,2,0),VLOOKUP(K30&amp;VLOOKUP($I$4,R:U,3,0)&amp;VLOOKUP($I$4,R:U,2,0),Analiz[],12,0))))</f>
        <v>#N/A</v>
      </c>
      <c r="H30" s="71" t="e">
        <f t="shared" ca="1" si="1"/>
        <v>#N/A</v>
      </c>
      <c r="I30" s="46"/>
      <c r="J30" s="31" t="str">
        <f>IF(MAX($J$7:J29)&lt;$P$11,MAX($J$7:J29)+1,"")</f>
        <v/>
      </c>
      <c r="K30" s="31" t="str">
        <f>IF(COUNTA($K$7:K29)&gt;=$P$11,"",IF(OR(J30=$P$8,J30=$P$9,J30=$P$10,J30=$P$11),"",IF(OR(J30=$P$8-1,J30=$P$9-1,J30=$P$10-1,J30=$P$11-1),"J",MAX($K$7:K29)+1)))</f>
        <v/>
      </c>
      <c r="L30" s="143"/>
      <c r="M30" s="14"/>
      <c r="N30" s="14"/>
      <c r="O30" s="14"/>
      <c r="P30" s="14"/>
      <c r="Q30" s="14"/>
      <c r="R30" s="31"/>
      <c r="S30" s="43"/>
      <c r="T30" s="44"/>
      <c r="U30" s="149"/>
    </row>
    <row r="31" spans="2:29" ht="23.1" customHeight="1" x14ac:dyDescent="0.25">
      <c r="B31" s="69" t="str">
        <f t="shared" si="0"/>
        <v/>
      </c>
      <c r="C31" s="81" t="e">
        <f>IF(K31="j","",IF(K31="",VLOOKUP(VLOOKUP(K32&amp;VLOOKUP($I$4,R:U,3,0)&amp;VLOOKUP($I$4,R:U,2,0),Analiz[],6,0),$M$8:$P$11,2,0),VLOOKUP(K31&amp;VLOOKUP($I$4,R:U,3,0)&amp;VLOOKUP($I$4,R:U,2,0),Analiz[],8,0)))</f>
        <v>#N/A</v>
      </c>
      <c r="D31" s="70" t="e">
        <f>VLOOKUP(K31&amp;VLOOKUP($I$4,R:U,3,0)&amp;VLOOKUP($I$4,R:U,2,0),Analiz[],9,0)</f>
        <v>#N/A</v>
      </c>
      <c r="E31" s="69" t="e">
        <f>VLOOKUP(K31&amp;VLOOKUP($I$4,R:U,3,0)&amp;VLOOKUP($I$4,R:U,2,0),Analiz[],10,0)</f>
        <v>#N/A</v>
      </c>
      <c r="F31" s="71" t="e">
        <f>VLOOKUP(K31&amp;VLOOKUP($I$4,R:U,3,0)&amp;VLOOKUP($I$4,R:U,2,0),Analiz[],11,0)*VLOOKUP(VLOOKUP(K31&amp;VLOOKUP($I$4,R:U,3,0)&amp;VLOOKUP($I$4,R:U,2,0),Analiz[],6,0),$M$8:$Q$11,5,0)</f>
        <v>#N/A</v>
      </c>
      <c r="G31" s="72" t="e">
        <f>IF(J30=$P$11,"مقایسه پیشنهاد نسبت به برآورد",IF(J31=$P$11,"بهای واحد کار",IF(K31="j","جمع "&amp;VLOOKUP(VLOOKUP(K30&amp;VLOOKUP($I$4,R:U,3,0)&amp;VLOOKUP($I$4,R:U,2,0),Analiz[],6,0),$M$8:$P$11,2,0),VLOOKUP(K31&amp;VLOOKUP($I$4,R:U,3,0)&amp;VLOOKUP($I$4,R:U,2,0),Analiz[],12,0))))</f>
        <v>#N/A</v>
      </c>
      <c r="H31" s="71" t="e">
        <f t="shared" ca="1" si="1"/>
        <v>#N/A</v>
      </c>
      <c r="I31" s="46"/>
      <c r="J31" s="31" t="str">
        <f>IF(MAX($J$7:J30)&lt;$P$11,MAX($J$7:J30)+1,"")</f>
        <v/>
      </c>
      <c r="K31" s="31" t="str">
        <f>IF(COUNTA($K$7:K30)&gt;=$P$11,"",IF(OR(J31=$P$8,J31=$P$9,J31=$P$10,J31=$P$11),"",IF(OR(J31=$P$8-1,J31=$P$9-1,J31=$P$10-1,J31=$P$11-1),"J",MAX($K$7:K30)+1)))</f>
        <v/>
      </c>
      <c r="L31" s="143"/>
      <c r="M31" s="14"/>
      <c r="N31" s="14"/>
      <c r="O31" s="14"/>
      <c r="P31" s="14"/>
      <c r="Q31" s="14"/>
      <c r="R31" s="31"/>
      <c r="S31" s="43"/>
      <c r="T31" s="44"/>
      <c r="U31" s="150"/>
    </row>
    <row r="32" spans="2:29" ht="23.1" customHeight="1" x14ac:dyDescent="0.25">
      <c r="B32" s="69" t="str">
        <f t="shared" si="0"/>
        <v/>
      </c>
      <c r="C32" s="81" t="e">
        <f>IF(K32="j","",IF(K32="",VLOOKUP(VLOOKUP(K33&amp;VLOOKUP($I$4,R:U,3,0)&amp;VLOOKUP($I$4,R:U,2,0),Analiz[],6,0),$M$8:$P$11,2,0),VLOOKUP(K32&amp;VLOOKUP($I$4,R:U,3,0)&amp;VLOOKUP($I$4,R:U,2,0),Analiz[],8,0)))</f>
        <v>#N/A</v>
      </c>
      <c r="D32" s="70" t="e">
        <f>VLOOKUP(K32&amp;VLOOKUP($I$4,R:U,3,0)&amp;VLOOKUP($I$4,R:U,2,0),Analiz[],9,0)</f>
        <v>#N/A</v>
      </c>
      <c r="E32" s="69" t="e">
        <f>VLOOKUP(K32&amp;VLOOKUP($I$4,R:U,3,0)&amp;VLOOKUP($I$4,R:U,2,0),Analiz[],10,0)</f>
        <v>#N/A</v>
      </c>
      <c r="F32" s="71" t="e">
        <f>VLOOKUP(K32&amp;VLOOKUP($I$4,R:U,3,0)&amp;VLOOKUP($I$4,R:U,2,0),Analiz[],11,0)*VLOOKUP(VLOOKUP(K32&amp;VLOOKUP($I$4,R:U,3,0)&amp;VLOOKUP($I$4,R:U,2,0),Analiz[],6,0),$M$8:$Q$11,5,0)</f>
        <v>#N/A</v>
      </c>
      <c r="G32" s="72" t="e">
        <f>IF(J31=$P$11,"مقایسه پیشنهاد نسبت به برآورد",IF(J32=$P$11,"بهای واحد کار",IF(K32="j","جمع "&amp;VLOOKUP(VLOOKUP(K31&amp;VLOOKUP($I$4,R:U,3,0)&amp;VLOOKUP($I$4,R:U,2,0),Analiz[],6,0),$M$8:$P$11,2,0),VLOOKUP(K32&amp;VLOOKUP($I$4,R:U,3,0)&amp;VLOOKUP($I$4,R:U,2,0),Analiz[],12,0))))</f>
        <v>#N/A</v>
      </c>
      <c r="H32" s="71" t="e">
        <f t="shared" ca="1" si="1"/>
        <v>#N/A</v>
      </c>
      <c r="I32" s="46"/>
      <c r="J32" s="31" t="str">
        <f>IF(MAX($J$7:J31)&lt;$P$11,MAX($J$7:J31)+1,"")</f>
        <v/>
      </c>
      <c r="K32" s="31" t="str">
        <f>IF(COUNTA($K$7:K31)&gt;=$P$11,"",IF(OR(J32=$P$8,J32=$P$9,J32=$P$10,J32=$P$11),"",IF(OR(J32=$P$8-1,J32=$P$9-1,J32=$P$10-1,J32=$P$11-1),"J",MAX($K$7:K31)+1)))</f>
        <v/>
      </c>
      <c r="L32" s="143"/>
      <c r="M32" s="14"/>
      <c r="N32" s="14"/>
      <c r="O32" s="14"/>
      <c r="P32" s="14"/>
      <c r="Q32" s="14"/>
      <c r="R32" s="31"/>
      <c r="S32" s="43"/>
      <c r="T32" s="44"/>
      <c r="U32" s="42"/>
    </row>
    <row r="33" spans="2:21" ht="23.1" customHeight="1" x14ac:dyDescent="0.25">
      <c r="B33" s="69" t="str">
        <f t="shared" si="0"/>
        <v/>
      </c>
      <c r="C33" s="81" t="e">
        <f>IF(K33="j","",IF(K33="",VLOOKUP(VLOOKUP(K34&amp;VLOOKUP($I$4,R:U,3,0)&amp;VLOOKUP($I$4,R:U,2,0),Analiz[],6,0),$M$8:$P$11,2,0),VLOOKUP(K33&amp;VLOOKUP($I$4,R:U,3,0)&amp;VLOOKUP($I$4,R:U,2,0),Analiz[],8,0)))</f>
        <v>#N/A</v>
      </c>
      <c r="D33" s="70" t="e">
        <f>VLOOKUP(K33&amp;VLOOKUP($I$4,R:U,3,0)&amp;VLOOKUP($I$4,R:U,2,0),Analiz[],9,0)</f>
        <v>#N/A</v>
      </c>
      <c r="E33" s="69" t="e">
        <f>VLOOKUP(K33&amp;VLOOKUP($I$4,R:U,3,0)&amp;VLOOKUP($I$4,R:U,2,0),Analiz[],10,0)</f>
        <v>#N/A</v>
      </c>
      <c r="F33" s="71" t="e">
        <f>VLOOKUP(K33&amp;VLOOKUP($I$4,R:U,3,0)&amp;VLOOKUP($I$4,R:U,2,0),Analiz[],11,0)*VLOOKUP(VLOOKUP(K33&amp;VLOOKUP($I$4,R:U,3,0)&amp;VLOOKUP($I$4,R:U,2,0),Analiz[],6,0),$M$8:$Q$11,5,0)</f>
        <v>#N/A</v>
      </c>
      <c r="G33" s="72" t="e">
        <f>IF(J32=$P$11,"مقایسه پیشنهاد نسبت به برآورد",IF(J33=$P$11,"بهای واحد کار",IF(K33="j","جمع "&amp;VLOOKUP(VLOOKUP(K32&amp;VLOOKUP($I$4,R:U,3,0)&amp;VLOOKUP($I$4,R:U,2,0),Analiz[],6,0),$M$8:$P$11,2,0),VLOOKUP(K33&amp;VLOOKUP($I$4,R:U,3,0)&amp;VLOOKUP($I$4,R:U,2,0),Analiz[],12,0))))</f>
        <v>#N/A</v>
      </c>
      <c r="H33" s="71" t="e">
        <f t="shared" ca="1" si="1"/>
        <v>#N/A</v>
      </c>
      <c r="I33" s="46"/>
      <c r="J33" s="31" t="str">
        <f>IF(MAX($J$7:J32)&lt;$P$11,MAX($J$7:J32)+1,"")</f>
        <v/>
      </c>
      <c r="K33" s="31" t="str">
        <f>IF(COUNTA($K$7:K32)&gt;=$P$11,"",IF(OR(J33=$P$8,J33=$P$9,J33=$P$10,J33=$P$11),"",IF(OR(J33=$P$8-1,J33=$P$9-1,J33=$P$10-1,J33=$P$11-1),"J",MAX($K$7:K32)+1)))</f>
        <v/>
      </c>
      <c r="L33" s="143"/>
      <c r="M33" s="14"/>
      <c r="N33" s="14"/>
      <c r="O33" s="14"/>
      <c r="P33" s="14"/>
      <c r="Q33" s="14"/>
      <c r="R33" s="31"/>
      <c r="S33" s="43"/>
      <c r="T33" s="44"/>
      <c r="U33" s="42"/>
    </row>
    <row r="34" spans="2:21" ht="23.1" customHeight="1" x14ac:dyDescent="0.25">
      <c r="B34" s="69" t="str">
        <f t="shared" si="0"/>
        <v/>
      </c>
      <c r="C34" s="81" t="e">
        <f>IF(K34="j","",IF(K34="",VLOOKUP(VLOOKUP(K35&amp;VLOOKUP($I$4,R:U,3,0)&amp;VLOOKUP($I$4,R:U,2,0),Analiz[],6,0),$M$8:$P$11,2,0),VLOOKUP(K34&amp;VLOOKUP($I$4,R:U,3,0)&amp;VLOOKUP($I$4,R:U,2,0),Analiz[],8,0)))</f>
        <v>#N/A</v>
      </c>
      <c r="D34" s="70" t="e">
        <f>VLOOKUP(K34&amp;VLOOKUP($I$4,R:U,3,0)&amp;VLOOKUP($I$4,R:U,2,0),Analiz[],9,0)</f>
        <v>#N/A</v>
      </c>
      <c r="E34" s="69" t="e">
        <f>VLOOKUP(K34&amp;VLOOKUP($I$4,R:U,3,0)&amp;VLOOKUP($I$4,R:U,2,0),Analiz[],10,0)</f>
        <v>#N/A</v>
      </c>
      <c r="F34" s="71" t="e">
        <f>VLOOKUP(K34&amp;VLOOKUP($I$4,R:U,3,0)&amp;VLOOKUP($I$4,R:U,2,0),Analiz[],11,0)*VLOOKUP(VLOOKUP(K34&amp;VLOOKUP($I$4,R:U,3,0)&amp;VLOOKUP($I$4,R:U,2,0),Analiz[],6,0),$M$8:$Q$11,5,0)</f>
        <v>#N/A</v>
      </c>
      <c r="G34" s="72" t="e">
        <f>IF(J33=$P$11,"مقایسه پیشنهاد نسبت به برآورد",IF(J34=$P$11,"بهای واحد کار",IF(K34="j","جمع "&amp;VLOOKUP(VLOOKUP(K33&amp;VLOOKUP($I$4,R:U,3,0)&amp;VLOOKUP($I$4,R:U,2,0),Analiz[],6,0),$M$8:$P$11,2,0),VLOOKUP(K34&amp;VLOOKUP($I$4,R:U,3,0)&amp;VLOOKUP($I$4,R:U,2,0),Analiz[],12,0))))</f>
        <v>#N/A</v>
      </c>
      <c r="H34" s="71" t="e">
        <f t="shared" ca="1" si="1"/>
        <v>#N/A</v>
      </c>
      <c r="I34" s="46"/>
      <c r="J34" s="31" t="str">
        <f>IF(MAX($J$7:J33)&lt;$P$11,MAX($J$7:J33)+1,"")</f>
        <v/>
      </c>
      <c r="K34" s="31" t="str">
        <f>IF(COUNTA($K$7:K33)&gt;=$P$11,"",IF(OR(J34=$P$8,J34=$P$9,J34=$P$10,J34=$P$11),"",IF(OR(J34=$P$8-1,J34=$P$9-1,J34=$P$10-1,J34=$P$11-1),"J",MAX($K$7:K33)+1)))</f>
        <v/>
      </c>
      <c r="L34" s="143"/>
      <c r="M34" s="14"/>
      <c r="N34" s="14"/>
      <c r="O34" s="14"/>
      <c r="P34" s="14"/>
      <c r="Q34" s="14"/>
      <c r="R34" s="31"/>
      <c r="S34" s="14"/>
      <c r="T34" s="44"/>
      <c r="U34" s="42"/>
    </row>
    <row r="35" spans="2:21" ht="23.1" customHeight="1" x14ac:dyDescent="0.25">
      <c r="B35" s="69" t="str">
        <f t="shared" si="0"/>
        <v/>
      </c>
      <c r="C35" s="81" t="e">
        <f>IF(K35="j","",IF(K35="",VLOOKUP(VLOOKUP(K36&amp;VLOOKUP($I$4,R:U,3,0)&amp;VLOOKUP($I$4,R:U,2,0),Analiz[],6,0),$M$8:$P$11,2,0),VLOOKUP(K35&amp;VLOOKUP($I$4,R:U,3,0)&amp;VLOOKUP($I$4,R:U,2,0),Analiz[],8,0)))</f>
        <v>#N/A</v>
      </c>
      <c r="D35" s="70" t="e">
        <f>VLOOKUP(K35&amp;VLOOKUP($I$4,R:U,3,0)&amp;VLOOKUP($I$4,R:U,2,0),Analiz[],9,0)</f>
        <v>#N/A</v>
      </c>
      <c r="E35" s="69" t="e">
        <f>VLOOKUP(K35&amp;VLOOKUP($I$4,R:U,3,0)&amp;VLOOKUP($I$4,R:U,2,0),Analiz[],10,0)</f>
        <v>#N/A</v>
      </c>
      <c r="F35" s="71" t="e">
        <f>VLOOKUP(K35&amp;VLOOKUP($I$4,R:U,3,0)&amp;VLOOKUP($I$4,R:U,2,0),Analiz[],11,0)*VLOOKUP(VLOOKUP(K35&amp;VLOOKUP($I$4,R:U,3,0)&amp;VLOOKUP($I$4,R:U,2,0),Analiz[],6,0),$M$8:$Q$11,5,0)</f>
        <v>#N/A</v>
      </c>
      <c r="G35" s="72" t="e">
        <f>IF(J34=$P$11,"مقایسه پیشنهاد نسبت به برآورد",IF(J35=$P$11,"بهای واحد کار",IF(K35="j","جمع "&amp;VLOOKUP(VLOOKUP(K34&amp;VLOOKUP($I$4,R:U,3,0)&amp;VLOOKUP($I$4,R:U,2,0),Analiz[],6,0),$M$8:$P$11,2,0),VLOOKUP(K35&amp;VLOOKUP($I$4,R:U,3,0)&amp;VLOOKUP($I$4,R:U,2,0),Analiz[],12,0))))</f>
        <v>#N/A</v>
      </c>
      <c r="H35" s="71" t="e">
        <f t="shared" ca="1" si="1"/>
        <v>#N/A</v>
      </c>
      <c r="I35" s="46"/>
      <c r="J35" s="31" t="str">
        <f>IF(MAX($J$7:J34)&lt;$P$11,MAX($J$7:J34)+1,"")</f>
        <v/>
      </c>
      <c r="K35" s="31" t="str">
        <f>IF(COUNTA($K$7:K34)&gt;=$P$11,"",IF(OR(J35=$P$8,J35=$P$9,J35=$P$10,J35=$P$11),"",IF(OR(J35=$P$8-1,J35=$P$9-1,J35=$P$10-1,J35=$P$11-1),"J",MAX($K$7:K34)+1)))</f>
        <v/>
      </c>
      <c r="L35" s="143"/>
      <c r="M35" s="14"/>
      <c r="N35" s="14"/>
      <c r="O35" s="14"/>
      <c r="P35" s="14"/>
      <c r="Q35" s="14"/>
      <c r="R35" s="31"/>
      <c r="S35" s="14"/>
      <c r="T35" s="44"/>
      <c r="U35" s="42"/>
    </row>
    <row r="36" spans="2:21" ht="23.1" customHeight="1" x14ac:dyDescent="0.25">
      <c r="B36" s="69" t="str">
        <f t="shared" si="0"/>
        <v/>
      </c>
      <c r="C36" s="81" t="e">
        <f>IF(K36="j","",IF(K36="",VLOOKUP(VLOOKUP(K37&amp;VLOOKUP($I$4,R:U,3,0)&amp;VLOOKUP($I$4,R:U,2,0),Analiz[],6,0),$M$8:$P$11,2,0),VLOOKUP(K36&amp;VLOOKUP($I$4,R:U,3,0)&amp;VLOOKUP($I$4,R:U,2,0),Analiz[],8,0)))</f>
        <v>#N/A</v>
      </c>
      <c r="D36" s="70" t="e">
        <f>VLOOKUP(K36&amp;VLOOKUP($I$4,R:U,3,0)&amp;VLOOKUP($I$4,R:U,2,0),Analiz[],9,0)</f>
        <v>#N/A</v>
      </c>
      <c r="E36" s="69" t="e">
        <f>VLOOKUP(K36&amp;VLOOKUP($I$4,R:U,3,0)&amp;VLOOKUP($I$4,R:U,2,0),Analiz[],10,0)</f>
        <v>#N/A</v>
      </c>
      <c r="F36" s="71" t="e">
        <f>VLOOKUP(K36&amp;VLOOKUP($I$4,R:U,3,0)&amp;VLOOKUP($I$4,R:U,2,0),Analiz[],11,0)*VLOOKUP(VLOOKUP(K36&amp;VLOOKUP($I$4,R:U,3,0)&amp;VLOOKUP($I$4,R:U,2,0),Analiz[],6,0),$M$8:$Q$11,5,0)</f>
        <v>#N/A</v>
      </c>
      <c r="G36" s="72" t="e">
        <f>IF(J35=$P$11,"مقایسه پیشنهاد نسبت به برآورد",IF(J36=$P$11,"بهای واحد کار",IF(K36="j","جمع "&amp;VLOOKUP(VLOOKUP(K35&amp;VLOOKUP($I$4,R:U,3,0)&amp;VLOOKUP($I$4,R:U,2,0),Analiz[],6,0),$M$8:$P$11,2,0),VLOOKUP(K36&amp;VLOOKUP($I$4,R:U,3,0)&amp;VLOOKUP($I$4,R:U,2,0),Analiz[],12,0))))</f>
        <v>#N/A</v>
      </c>
      <c r="H36" s="71" t="e">
        <f t="shared" ca="1" si="1"/>
        <v>#N/A</v>
      </c>
      <c r="I36" s="46"/>
      <c r="J36" s="31" t="str">
        <f>IF(MAX($J$7:J35)&lt;$P$11,MAX($J$7:J35)+1,"")</f>
        <v/>
      </c>
      <c r="K36" s="31" t="str">
        <f>IF(COUNTA($K$7:K35)&gt;=$P$11,"",IF(OR(J36=$P$8,J36=$P$9,J36=$P$10,J36=$P$11),"",IF(OR(J36=$P$8-1,J36=$P$9-1,J36=$P$10-1,J36=$P$11-1),"J",MAX($K$7:K35)+1)))</f>
        <v/>
      </c>
      <c r="L36" s="143"/>
      <c r="M36" s="14"/>
      <c r="N36" s="14"/>
      <c r="O36" s="14"/>
      <c r="P36" s="14"/>
      <c r="Q36" s="14"/>
      <c r="R36" s="31"/>
      <c r="S36" s="14"/>
      <c r="T36" s="44"/>
      <c r="U36" s="42"/>
    </row>
    <row r="37" spans="2:21" ht="23.1" customHeight="1" x14ac:dyDescent="0.25">
      <c r="B37" s="69" t="str">
        <f t="shared" si="0"/>
        <v/>
      </c>
      <c r="C37" s="81" t="e">
        <f>IF(K37="j","",IF(K37="",VLOOKUP(VLOOKUP(K38&amp;VLOOKUP($I$4,R:U,3,0)&amp;VLOOKUP($I$4,R:U,2,0),Analiz[],6,0),$M$8:$P$11,2,0),VLOOKUP(K37&amp;VLOOKUP($I$4,R:U,3,0)&amp;VLOOKUP($I$4,R:U,2,0),Analiz[],8,0)))</f>
        <v>#N/A</v>
      </c>
      <c r="D37" s="70" t="e">
        <f>VLOOKUP(K37&amp;VLOOKUP($I$4,R:U,3,0)&amp;VLOOKUP($I$4,R:U,2,0),Analiz[],9,0)</f>
        <v>#N/A</v>
      </c>
      <c r="E37" s="69" t="e">
        <f>VLOOKUP(K37&amp;VLOOKUP($I$4,R:U,3,0)&amp;VLOOKUP($I$4,R:U,2,0),Analiz[],10,0)</f>
        <v>#N/A</v>
      </c>
      <c r="F37" s="71" t="e">
        <f>VLOOKUP(K37&amp;VLOOKUP($I$4,R:U,3,0)&amp;VLOOKUP($I$4,R:U,2,0),Analiz[],11,0)*VLOOKUP(VLOOKUP(K37&amp;VLOOKUP($I$4,R:U,3,0)&amp;VLOOKUP($I$4,R:U,2,0),Analiz[],6,0),$M$8:$Q$11,5,0)</f>
        <v>#N/A</v>
      </c>
      <c r="G37" s="72" t="e">
        <f>IF(J36=$P$11,"مقایسه پیشنهاد نسبت به برآورد",IF(J37=$P$11,"بهای واحد کار",IF(K37="j","جمع "&amp;VLOOKUP(VLOOKUP(K36&amp;VLOOKUP($I$4,R:U,3,0)&amp;VLOOKUP($I$4,R:U,2,0),Analiz[],6,0),$M$8:$P$11,2,0),VLOOKUP(K37&amp;VLOOKUP($I$4,R:U,3,0)&amp;VLOOKUP($I$4,R:U,2,0),Analiz[],12,0))))</f>
        <v>#N/A</v>
      </c>
      <c r="H37" s="71" t="e">
        <f t="shared" ca="1" si="1"/>
        <v>#N/A</v>
      </c>
      <c r="I37" s="46"/>
      <c r="J37" s="31" t="str">
        <f>IF(MAX($J$7:J36)&lt;$P$11,MAX($J$7:J36)+1,"")</f>
        <v/>
      </c>
      <c r="K37" s="31" t="str">
        <f>IF(COUNTA($K$7:K36)&gt;=$P$11,"",IF(OR(J37=$P$8,J37=$P$9,J37=$P$10,J37=$P$11),"",IF(OR(J37=$P$8-1,J37=$P$9-1,J37=$P$10-1,J37=$P$11-1),"J",MAX($K$7:K36)+1)))</f>
        <v/>
      </c>
      <c r="L37" s="143"/>
      <c r="M37" s="14"/>
      <c r="N37" s="14"/>
      <c r="O37" s="14"/>
      <c r="P37" s="14"/>
      <c r="Q37" s="14"/>
      <c r="R37" s="31"/>
      <c r="S37" s="14"/>
      <c r="T37" s="44"/>
      <c r="U37" s="42"/>
    </row>
    <row r="38" spans="2:21" ht="23.1" customHeight="1" x14ac:dyDescent="0.25">
      <c r="B38" s="69" t="str">
        <f t="shared" si="0"/>
        <v/>
      </c>
      <c r="C38" s="81" t="e">
        <f>IF(K38="j","",IF(K38="",VLOOKUP(VLOOKUP(K39&amp;VLOOKUP($I$4,R:U,3,0)&amp;VLOOKUP($I$4,R:U,2,0),Analiz[],6,0),$M$8:$P$11,2,0),VLOOKUP(K38&amp;VLOOKUP($I$4,R:U,3,0)&amp;VLOOKUP($I$4,R:U,2,0),Analiz[],8,0)))</f>
        <v>#N/A</v>
      </c>
      <c r="D38" s="70" t="e">
        <f>VLOOKUP(K38&amp;VLOOKUP($I$4,R:U,3,0)&amp;VLOOKUP($I$4,R:U,2,0),Analiz[],9,0)</f>
        <v>#N/A</v>
      </c>
      <c r="E38" s="69" t="e">
        <f>VLOOKUP(K38&amp;VLOOKUP($I$4,R:U,3,0)&amp;VLOOKUP($I$4,R:U,2,0),Analiz[],10,0)</f>
        <v>#N/A</v>
      </c>
      <c r="F38" s="71" t="e">
        <f>VLOOKUP(K38&amp;VLOOKUP($I$4,R:U,3,0)&amp;VLOOKUP($I$4,R:U,2,0),Analiz[],11,0)*VLOOKUP(VLOOKUP(K38&amp;VLOOKUP($I$4,R:U,3,0)&amp;VLOOKUP($I$4,R:U,2,0),Analiz[],6,0),$M$8:$Q$11,5,0)</f>
        <v>#N/A</v>
      </c>
      <c r="G38" s="72" t="e">
        <f>IF(J37=$P$11,"مقایسه پیشنهاد نسبت به برآورد",IF(J38=$P$11,"بهای واحد کار",IF(K38="j","جمع "&amp;VLOOKUP(VLOOKUP(K37&amp;VLOOKUP($I$4,R:U,3,0)&amp;VLOOKUP($I$4,R:U,2,0),Analiz[],6,0),$M$8:$P$11,2,0),VLOOKUP(K38&amp;VLOOKUP($I$4,R:U,3,0)&amp;VLOOKUP($I$4,R:U,2,0),Analiz[],12,0))))</f>
        <v>#N/A</v>
      </c>
      <c r="H38" s="71" t="e">
        <f t="shared" ca="1" si="1"/>
        <v>#N/A</v>
      </c>
      <c r="I38" s="46"/>
      <c r="J38" s="31" t="str">
        <f>IF(MAX($J$7:J37)&lt;$P$11,MAX($J$7:J37)+1,"")</f>
        <v/>
      </c>
      <c r="K38" s="31" t="str">
        <f>IF(COUNTA($K$7:K37)&gt;=$P$11,"",IF(OR(J38=$P$8,J38=$P$9,J38=$P$10,J38=$P$11),"",IF(OR(J38=$P$8-1,J38=$P$9-1,J38=$P$10-1,J38=$P$11-1),"J",MAX($K$7:K37)+1)))</f>
        <v/>
      </c>
      <c r="L38" s="143"/>
      <c r="M38" s="14"/>
      <c r="N38" s="14"/>
      <c r="O38" s="14"/>
      <c r="P38" s="14"/>
      <c r="Q38" s="14"/>
      <c r="R38" s="31"/>
      <c r="S38" s="14"/>
      <c r="T38" s="44"/>
      <c r="U38" s="42"/>
    </row>
    <row r="39" spans="2:21" ht="23.1" customHeight="1" x14ac:dyDescent="0.25">
      <c r="B39" s="69" t="str">
        <f t="shared" si="0"/>
        <v/>
      </c>
      <c r="C39" s="81" t="e">
        <f>IF(K39="j","",IF(K39="",VLOOKUP(VLOOKUP(K40&amp;VLOOKUP($I$4,R:U,3,0)&amp;VLOOKUP($I$4,R:U,2,0),Analiz[],6,0),$M$8:$P$11,2,0),VLOOKUP(K39&amp;VLOOKUP($I$4,R:U,3,0)&amp;VLOOKUP($I$4,R:U,2,0),Analiz[],8,0)))</f>
        <v>#N/A</v>
      </c>
      <c r="D39" s="70" t="e">
        <f>VLOOKUP(K39&amp;VLOOKUP($I$4,R:U,3,0)&amp;VLOOKUP($I$4,R:U,2,0),Analiz[],9,0)</f>
        <v>#N/A</v>
      </c>
      <c r="E39" s="69" t="e">
        <f>VLOOKUP(K39&amp;VLOOKUP($I$4,R:U,3,0)&amp;VLOOKUP($I$4,R:U,2,0),Analiz[],10,0)</f>
        <v>#N/A</v>
      </c>
      <c r="F39" s="71" t="e">
        <f>VLOOKUP(K39&amp;VLOOKUP($I$4,R:U,3,0)&amp;VLOOKUP($I$4,R:U,2,0),Analiz[],11,0)*VLOOKUP(VLOOKUP(K39&amp;VLOOKUP($I$4,R:U,3,0)&amp;VLOOKUP($I$4,R:U,2,0),Analiz[],6,0),$M$8:$Q$11,5,0)</f>
        <v>#N/A</v>
      </c>
      <c r="G39" s="72" t="e">
        <f>IF(J38=$P$11,"مقایسه پیشنهاد نسبت به برآورد",IF(J39=$P$11,"بهای واحد کار",IF(K39="j","جمع "&amp;VLOOKUP(VLOOKUP(K38&amp;VLOOKUP($I$4,R:U,3,0)&amp;VLOOKUP($I$4,R:U,2,0),Analiz[],6,0),$M$8:$P$11,2,0),VLOOKUP(K39&amp;VLOOKUP($I$4,R:U,3,0)&amp;VLOOKUP($I$4,R:U,2,0),Analiz[],12,0))))</f>
        <v>#N/A</v>
      </c>
      <c r="H39" s="71" t="e">
        <f t="shared" ca="1" si="1"/>
        <v>#N/A</v>
      </c>
      <c r="I39" s="46"/>
      <c r="J39" s="31" t="str">
        <f>IF(MAX($J$7:J38)&lt;$P$11,MAX($J$7:J38)+1,"")</f>
        <v/>
      </c>
      <c r="K39" s="31" t="str">
        <f>IF(COUNTA($K$7:K38)&gt;=$P$11,"",IF(OR(J39=$P$8,J39=$P$9,J39=$P$10,J39=$P$11),"",IF(OR(J39=$P$8-1,J39=$P$9-1,J39=$P$10-1,J39=$P$11-1),"J",MAX($K$7:K38)+1)))</f>
        <v/>
      </c>
      <c r="L39" s="143"/>
      <c r="M39" s="14"/>
      <c r="N39" s="14"/>
      <c r="O39" s="14"/>
      <c r="P39" s="14"/>
      <c r="Q39" s="14"/>
      <c r="R39" s="31"/>
      <c r="S39" s="14"/>
      <c r="T39" s="44"/>
      <c r="U39" s="42"/>
    </row>
    <row r="40" spans="2:21" ht="23.1" customHeight="1" x14ac:dyDescent="0.25">
      <c r="B40" s="69" t="str">
        <f t="shared" si="0"/>
        <v/>
      </c>
      <c r="C40" s="81" t="e">
        <f>IF(K40="j","",IF(K40="",VLOOKUP(VLOOKUP(K41&amp;VLOOKUP($I$4,R:U,3,0)&amp;VLOOKUP($I$4,R:U,2,0),Analiz[],6,0),$M$8:$P$11,2,0),VLOOKUP(K40&amp;VLOOKUP($I$4,R:U,3,0)&amp;VLOOKUP($I$4,R:U,2,0),Analiz[],8,0)))</f>
        <v>#N/A</v>
      </c>
      <c r="D40" s="70" t="e">
        <f>VLOOKUP(K40&amp;VLOOKUP($I$4,R:U,3,0)&amp;VLOOKUP($I$4,R:U,2,0),Analiz[],9,0)</f>
        <v>#N/A</v>
      </c>
      <c r="E40" s="69" t="e">
        <f>VLOOKUP(K40&amp;VLOOKUP($I$4,R:U,3,0)&amp;VLOOKUP($I$4,R:U,2,0),Analiz[],10,0)</f>
        <v>#N/A</v>
      </c>
      <c r="F40" s="71" t="e">
        <f>VLOOKUP(K40&amp;VLOOKUP($I$4,R:U,3,0)&amp;VLOOKUP($I$4,R:U,2,0),Analiz[],11,0)*VLOOKUP(VLOOKUP(K40&amp;VLOOKUP($I$4,R:U,3,0)&amp;VLOOKUP($I$4,R:U,2,0),Analiz[],6,0),$M$8:$Q$11,5,0)</f>
        <v>#N/A</v>
      </c>
      <c r="G40" s="72" t="e">
        <f>IF(J39=$P$11,"مقایسه پیشنهاد نسبت به برآورد",IF(J40=$P$11,"بهای واحد کار",IF(K40="j","جمع "&amp;VLOOKUP(VLOOKUP(K39&amp;VLOOKUP($I$4,R:U,3,0)&amp;VLOOKUP($I$4,R:U,2,0),Analiz[],6,0),$M$8:$P$11,2,0),VLOOKUP(K40&amp;VLOOKUP($I$4,R:U,3,0)&amp;VLOOKUP($I$4,R:U,2,0),Analiz[],12,0))))</f>
        <v>#N/A</v>
      </c>
      <c r="H40" s="71" t="e">
        <f t="shared" ca="1" si="1"/>
        <v>#N/A</v>
      </c>
      <c r="I40" s="46"/>
      <c r="J40" s="31" t="str">
        <f>IF(MAX($J$7:J39)&lt;$P$11,MAX($J$7:J39)+1,"")</f>
        <v/>
      </c>
      <c r="K40" s="31" t="str">
        <f>IF(COUNTA($K$7:K39)&gt;=$P$11,"",IF(OR(J40=$P$8,J40=$P$9,J40=$P$10,J40=$P$11),"",IF(OR(J40=$P$8-1,J40=$P$9-1,J40=$P$10-1,J40=$P$11-1),"J",MAX($K$7:K39)+1)))</f>
        <v/>
      </c>
      <c r="L40" s="143"/>
      <c r="M40" s="14"/>
      <c r="N40" s="14"/>
      <c r="O40" s="14"/>
      <c r="P40" s="14"/>
      <c r="Q40" s="14"/>
      <c r="R40" s="31"/>
      <c r="S40" s="14"/>
      <c r="T40" s="44"/>
      <c r="U40" s="14"/>
    </row>
    <row r="41" spans="2:21" ht="23.1" customHeight="1" x14ac:dyDescent="0.25">
      <c r="B41" s="69" t="str">
        <f t="shared" si="0"/>
        <v/>
      </c>
      <c r="C41" s="81" t="e">
        <f>IF(K41="j","",IF(K41="",VLOOKUP(VLOOKUP(K42&amp;VLOOKUP($I$4,R:U,3,0)&amp;VLOOKUP($I$4,R:U,2,0),Analiz[],6,0),$M$8:$P$11,2,0),VLOOKUP(K41&amp;VLOOKUP($I$4,R:U,3,0)&amp;VLOOKUP($I$4,R:U,2,0),Analiz[],8,0)))</f>
        <v>#N/A</v>
      </c>
      <c r="D41" s="70" t="e">
        <f>VLOOKUP(K41&amp;VLOOKUP($I$4,R:U,3,0)&amp;VLOOKUP($I$4,R:U,2,0),Analiz[],9,0)</f>
        <v>#N/A</v>
      </c>
      <c r="E41" s="69" t="e">
        <f>VLOOKUP(K41&amp;VLOOKUP($I$4,R:U,3,0)&amp;VLOOKUP($I$4,R:U,2,0),Analiz[],10,0)</f>
        <v>#N/A</v>
      </c>
      <c r="F41" s="71" t="e">
        <f>VLOOKUP(K41&amp;VLOOKUP($I$4,R:U,3,0)&amp;VLOOKUP($I$4,R:U,2,0),Analiz[],11,0)*VLOOKUP(VLOOKUP(K41&amp;VLOOKUP($I$4,R:U,3,0)&amp;VLOOKUP($I$4,R:U,2,0),Analiz[],6,0),$M$8:$Q$11,5,0)</f>
        <v>#N/A</v>
      </c>
      <c r="G41" s="72" t="e">
        <f>IF(J40=$P$11,"مقایسه پیشنهاد نسبت به برآورد",IF(J41=$P$11,"بهای واحد کار",IF(K41="j","جمع "&amp;VLOOKUP(VLOOKUP(K40&amp;VLOOKUP($I$4,R:U,3,0)&amp;VLOOKUP($I$4,R:U,2,0),Analiz[],6,0),$M$8:$P$11,2,0),VLOOKUP(K41&amp;VLOOKUP($I$4,R:U,3,0)&amp;VLOOKUP($I$4,R:U,2,0),Analiz[],12,0))))</f>
        <v>#N/A</v>
      </c>
      <c r="H41" s="71" t="e">
        <f t="shared" ca="1" si="1"/>
        <v>#N/A</v>
      </c>
      <c r="I41" s="46"/>
      <c r="J41" s="31" t="str">
        <f>IF(MAX($J$7:J40)&lt;$P$11,MAX($J$7:J40)+1,"")</f>
        <v/>
      </c>
      <c r="K41" s="31" t="str">
        <f>IF(COUNTA($K$7:K40)&gt;=$P$11,"",IF(OR(J41=$P$8,J41=$P$9,J41=$P$10,J41=$P$11),"",IF(OR(J41=$P$8-1,J41=$P$9-1,J41=$P$10-1,J41=$P$11-1),"J",MAX($K$7:K40)+1)))</f>
        <v/>
      </c>
      <c r="L41" s="143"/>
      <c r="M41" s="14"/>
      <c r="N41" s="14"/>
      <c r="O41" s="14"/>
      <c r="P41" s="14"/>
      <c r="Q41" s="14"/>
      <c r="R41" s="31"/>
      <c r="S41" s="14"/>
      <c r="T41" s="44"/>
      <c r="U41" s="14"/>
    </row>
    <row r="42" spans="2:21" ht="23.1" customHeight="1" x14ac:dyDescent="0.25">
      <c r="B42" s="69" t="str">
        <f t="shared" si="0"/>
        <v/>
      </c>
      <c r="C42" s="81" t="e">
        <f>IF(K42="j","",IF(K42="",VLOOKUP(VLOOKUP(K43&amp;VLOOKUP($I$4,R:U,3,0)&amp;VLOOKUP($I$4,R:U,2,0),Analiz[],6,0),$M$8:$P$11,2,0),VLOOKUP(K42&amp;VLOOKUP($I$4,R:U,3,0)&amp;VLOOKUP($I$4,R:U,2,0),Analiz[],8,0)))</f>
        <v>#N/A</v>
      </c>
      <c r="D42" s="70" t="e">
        <f>VLOOKUP(K42&amp;VLOOKUP($I$4,R:U,3,0)&amp;VLOOKUP($I$4,R:U,2,0),Analiz[],9,0)</f>
        <v>#N/A</v>
      </c>
      <c r="E42" s="69" t="e">
        <f>VLOOKUP(K42&amp;VLOOKUP($I$4,R:U,3,0)&amp;VLOOKUP($I$4,R:U,2,0),Analiz[],10,0)</f>
        <v>#N/A</v>
      </c>
      <c r="F42" s="71" t="e">
        <f>VLOOKUP(K42&amp;VLOOKUP($I$4,R:U,3,0)&amp;VLOOKUP($I$4,R:U,2,0),Analiz[],11,0)*VLOOKUP(VLOOKUP(K42&amp;VLOOKUP($I$4,R:U,3,0)&amp;VLOOKUP($I$4,R:U,2,0),Analiz[],6,0),$M$8:$Q$11,5,0)</f>
        <v>#N/A</v>
      </c>
      <c r="G42" s="72" t="e">
        <f>IF(J41=$P$11,"مقایسه پیشنهاد نسبت به برآورد",IF(J42=$P$11,"بهای واحد کار",IF(K42="j","جمع "&amp;VLOOKUP(VLOOKUP(K41&amp;VLOOKUP($I$4,R:U,3,0)&amp;VLOOKUP($I$4,R:U,2,0),Analiz[],6,0),$M$8:$P$11,2,0),VLOOKUP(K42&amp;VLOOKUP($I$4,R:U,3,0)&amp;VLOOKUP($I$4,R:U,2,0),Analiz[],12,0))))</f>
        <v>#N/A</v>
      </c>
      <c r="H42" s="71" t="e">
        <f t="shared" ca="1" si="1"/>
        <v>#N/A</v>
      </c>
      <c r="I42" s="46"/>
      <c r="J42" s="31" t="str">
        <f>IF(MAX($J$7:J41)&lt;$P$11,MAX($J$7:J41)+1,"")</f>
        <v/>
      </c>
      <c r="K42" s="31" t="str">
        <f>IF(COUNTA($K$7:K41)&gt;=$P$11,"",IF(OR(J42=$P$8,J42=$P$9,J42=$P$10,J42=$P$11),"",IF(OR(J42=$P$8-1,J42=$P$9-1,J42=$P$10-1,J42=$P$11-1),"J",MAX($K$7:K41)+1)))</f>
        <v/>
      </c>
      <c r="L42" s="143"/>
      <c r="M42" s="14"/>
      <c r="N42" s="14"/>
      <c r="O42" s="14"/>
      <c r="P42" s="14"/>
      <c r="Q42" s="14"/>
      <c r="R42" s="31"/>
      <c r="S42" s="14"/>
      <c r="T42" s="44"/>
      <c r="U42" s="14"/>
    </row>
    <row r="43" spans="2:21" ht="23.1" customHeight="1" x14ac:dyDescent="0.25">
      <c r="B43" s="69" t="str">
        <f t="shared" si="0"/>
        <v/>
      </c>
      <c r="C43" s="81" t="e">
        <f>IF(K43="j","",IF(K43="",VLOOKUP(VLOOKUP(K44&amp;VLOOKUP($I$4,R:U,3,0)&amp;VLOOKUP($I$4,R:U,2,0),Analiz[],6,0),$M$8:$P$11,2,0),VLOOKUP(K43&amp;VLOOKUP($I$4,R:U,3,0)&amp;VLOOKUP($I$4,R:U,2,0),Analiz[],8,0)))</f>
        <v>#N/A</v>
      </c>
      <c r="D43" s="70" t="e">
        <f>VLOOKUP(K43&amp;VLOOKUP($I$4,R:U,3,0)&amp;VLOOKUP($I$4,R:U,2,0),Analiz[],9,0)</f>
        <v>#N/A</v>
      </c>
      <c r="E43" s="69" t="e">
        <f>VLOOKUP(K43&amp;VLOOKUP($I$4,R:U,3,0)&amp;VLOOKUP($I$4,R:U,2,0),Analiz[],10,0)</f>
        <v>#N/A</v>
      </c>
      <c r="F43" s="71" t="e">
        <f>VLOOKUP(K43&amp;VLOOKUP($I$4,R:U,3,0)&amp;VLOOKUP($I$4,R:U,2,0),Analiz[],11,0)*VLOOKUP(VLOOKUP(K43&amp;VLOOKUP($I$4,R:U,3,0)&amp;VLOOKUP($I$4,R:U,2,0),Analiz[],6,0),$M$8:$Q$11,5,0)</f>
        <v>#N/A</v>
      </c>
      <c r="G43" s="72" t="e">
        <f>IF(J42=$P$11,"مقایسه پیشنهاد نسبت به برآورد",IF(J43=$P$11,"بهای واحد کار",IF(K43="j","جمع "&amp;VLOOKUP(VLOOKUP(K42&amp;VLOOKUP($I$4,R:U,3,0)&amp;VLOOKUP($I$4,R:U,2,0),Analiz[],6,0),$M$8:$P$11,2,0),VLOOKUP(K43&amp;VLOOKUP($I$4,R:U,3,0)&amp;VLOOKUP($I$4,R:U,2,0),Analiz[],12,0))))</f>
        <v>#N/A</v>
      </c>
      <c r="H43" s="71" t="e">
        <f t="shared" ca="1" si="1"/>
        <v>#N/A</v>
      </c>
      <c r="I43" s="46"/>
      <c r="J43" s="31" t="str">
        <f>IF(MAX($J$7:J42)&lt;$P$11,MAX($J$7:J42)+1,"")</f>
        <v/>
      </c>
      <c r="K43" s="31" t="str">
        <f>IF(COUNTA($K$7:K42)&gt;=$P$11,"",IF(OR(J43=$P$8,J43=$P$9,J43=$P$10,J43=$P$11),"",IF(OR(J43=$P$8-1,J43=$P$9-1,J43=$P$10-1,J43=$P$11-1),"J",MAX($K$7:K42)+1)))</f>
        <v/>
      </c>
      <c r="L43" s="143"/>
      <c r="M43" s="14"/>
      <c r="N43" s="14"/>
      <c r="O43" s="14"/>
      <c r="P43" s="14"/>
      <c r="Q43" s="14"/>
      <c r="R43" s="31"/>
      <c r="S43" s="14"/>
      <c r="T43" s="14"/>
      <c r="U43" s="14"/>
    </row>
    <row r="44" spans="2:21" ht="23.1" customHeight="1" x14ac:dyDescent="0.25">
      <c r="B44" s="69" t="str">
        <f t="shared" si="0"/>
        <v/>
      </c>
      <c r="C44" s="81" t="e">
        <f>IF(K44="j","",IF(K44="",VLOOKUP(VLOOKUP(K45&amp;VLOOKUP($I$4,R:U,3,0)&amp;VLOOKUP($I$4,R:U,2,0),Analiz[],6,0),$M$8:$P$11,2,0),VLOOKUP(K44&amp;VLOOKUP($I$4,R:U,3,0)&amp;VLOOKUP($I$4,R:U,2,0),Analiz[],8,0)))</f>
        <v>#N/A</v>
      </c>
      <c r="D44" s="70" t="e">
        <f>VLOOKUP(K44&amp;VLOOKUP($I$4,R:U,3,0)&amp;VLOOKUP($I$4,R:U,2,0),Analiz[],9,0)</f>
        <v>#N/A</v>
      </c>
      <c r="E44" s="69" t="e">
        <f>VLOOKUP(K44&amp;VLOOKUP($I$4,R:U,3,0)&amp;VLOOKUP($I$4,R:U,2,0),Analiz[],10,0)</f>
        <v>#N/A</v>
      </c>
      <c r="F44" s="71" t="e">
        <f>VLOOKUP(K44&amp;VLOOKUP($I$4,R:U,3,0)&amp;VLOOKUP($I$4,R:U,2,0),Analiz[],11,0)*VLOOKUP(VLOOKUP(K44&amp;VLOOKUP($I$4,R:U,3,0)&amp;VLOOKUP($I$4,R:U,2,0),Analiz[],6,0),$M$8:$Q$11,5,0)</f>
        <v>#N/A</v>
      </c>
      <c r="G44" s="72" t="e">
        <f>IF(J43=$P$11,"مقایسه پیشنهاد نسبت به برآورد",IF(J44=$P$11,"بهای واحد کار",IF(K44="j","جمع "&amp;VLOOKUP(VLOOKUP(K43&amp;VLOOKUP($I$4,R:U,3,0)&amp;VLOOKUP($I$4,R:U,2,0),Analiz[],6,0),$M$8:$P$11,2,0),VLOOKUP(K44&amp;VLOOKUP($I$4,R:U,3,0)&amp;VLOOKUP($I$4,R:U,2,0),Analiz[],12,0))))</f>
        <v>#N/A</v>
      </c>
      <c r="H44" s="71" t="e">
        <f t="shared" ca="1" si="1"/>
        <v>#N/A</v>
      </c>
      <c r="I44" s="46"/>
      <c r="J44" s="31" t="str">
        <f>IF(MAX($J$7:J43)&lt;$P$11,MAX($J$7:J43)+1,"")</f>
        <v/>
      </c>
      <c r="K44" s="31" t="str">
        <f>IF(COUNTA($K$7:K43)&gt;=$P$11,"",IF(OR(J44=$P$8,J44=$P$9,J44=$P$10,J44=$P$11),"",IF(OR(J44=$P$8-1,J44=$P$9-1,J44=$P$10-1,J44=$P$11-1),"J",MAX($K$7:K43)+1)))</f>
        <v/>
      </c>
      <c r="L44" s="143"/>
      <c r="M44" s="14"/>
      <c r="N44" s="14"/>
      <c r="O44" s="14"/>
      <c r="P44" s="14"/>
      <c r="Q44" s="14"/>
      <c r="R44" s="31"/>
      <c r="S44" s="14"/>
      <c r="T44" s="14"/>
      <c r="U44" s="14"/>
    </row>
    <row r="45" spans="2:21" ht="23.1" customHeight="1" x14ac:dyDescent="0.25">
      <c r="B45" s="69" t="str">
        <f t="shared" si="0"/>
        <v/>
      </c>
      <c r="C45" s="81" t="e">
        <f>IF(K45="j","",IF(K45="",VLOOKUP(VLOOKUP(K46&amp;VLOOKUP($I$4,R:U,3,0)&amp;VLOOKUP($I$4,R:U,2,0),Analiz[],6,0),$M$8:$P$11,2,0),VLOOKUP(K45&amp;VLOOKUP($I$4,R:U,3,0)&amp;VLOOKUP($I$4,R:U,2,0),Analiz[],8,0)))</f>
        <v>#N/A</v>
      </c>
      <c r="D45" s="70" t="e">
        <f>VLOOKUP(K45&amp;VLOOKUP($I$4,R:U,3,0)&amp;VLOOKUP($I$4,R:U,2,0),Analiz[],9,0)</f>
        <v>#N/A</v>
      </c>
      <c r="E45" s="69" t="e">
        <f>VLOOKUP(K45&amp;VLOOKUP($I$4,R:U,3,0)&amp;VLOOKUP($I$4,R:U,2,0),Analiz[],10,0)</f>
        <v>#N/A</v>
      </c>
      <c r="F45" s="71" t="e">
        <f>VLOOKUP(K45&amp;VLOOKUP($I$4,R:U,3,0)&amp;VLOOKUP($I$4,R:U,2,0),Analiz[],11,0)*VLOOKUP(VLOOKUP(K45&amp;VLOOKUP($I$4,R:U,3,0)&amp;VLOOKUP($I$4,R:U,2,0),Analiz[],6,0),$M$8:$Q$11,5,0)</f>
        <v>#N/A</v>
      </c>
      <c r="G45" s="72" t="e">
        <f>IF(J44=$P$11,"مقایسه پیشنهاد نسبت به برآورد",IF(J45=$P$11,"بهای واحد کار",IF(K45="j","جمع "&amp;VLOOKUP(VLOOKUP(K44&amp;VLOOKUP($I$4,R:U,3,0)&amp;VLOOKUP($I$4,R:U,2,0),Analiz[],6,0),$M$8:$P$11,2,0),VLOOKUP(K45&amp;VLOOKUP($I$4,R:U,3,0)&amp;VLOOKUP($I$4,R:U,2,0),Analiz[],12,0))))</f>
        <v>#N/A</v>
      </c>
      <c r="H45" s="71" t="e">
        <f t="shared" ca="1" si="1"/>
        <v>#N/A</v>
      </c>
      <c r="I45" s="46"/>
      <c r="J45" s="31" t="str">
        <f>IF(MAX($J$7:J44)&lt;$P$11,MAX($J$7:J44)+1,"")</f>
        <v/>
      </c>
      <c r="K45" s="31" t="str">
        <f>IF(COUNTA($K$7:K44)&gt;=$P$11,"",IF(OR(J45=$P$8,J45=$P$9,J45=$P$10,J45=$P$11),"",IF(OR(J45=$P$8-1,J45=$P$9-1,J45=$P$10-1,J45=$P$11-1),"J",MAX($K$7:K44)+1)))</f>
        <v/>
      </c>
      <c r="L45" s="143"/>
      <c r="M45" s="14"/>
      <c r="N45" s="14"/>
      <c r="O45" s="14"/>
      <c r="P45" s="14"/>
      <c r="Q45" s="14"/>
      <c r="R45" s="31"/>
      <c r="S45" s="14"/>
      <c r="T45" s="14"/>
      <c r="U45" s="14"/>
    </row>
    <row r="46" spans="2:21" ht="23.1" customHeight="1" x14ac:dyDescent="0.25">
      <c r="B46" s="69" t="str">
        <f t="shared" si="0"/>
        <v/>
      </c>
      <c r="C46" s="81" t="e">
        <f>IF(K46="j","",IF(K46="",VLOOKUP(VLOOKUP(K47&amp;VLOOKUP($I$4,R:U,3,0)&amp;VLOOKUP($I$4,R:U,2,0),Analiz[],6,0),$M$8:$P$11,2,0),VLOOKUP(K46&amp;VLOOKUP($I$4,R:U,3,0)&amp;VLOOKUP($I$4,R:U,2,0),Analiz[],8,0)))</f>
        <v>#N/A</v>
      </c>
      <c r="D46" s="70" t="e">
        <f>VLOOKUP(K46&amp;VLOOKUP($I$4,R:U,3,0)&amp;VLOOKUP($I$4,R:U,2,0),Analiz[],9,0)</f>
        <v>#N/A</v>
      </c>
      <c r="E46" s="69" t="e">
        <f>VLOOKUP(K46&amp;VLOOKUP($I$4,R:U,3,0)&amp;VLOOKUP($I$4,R:U,2,0),Analiz[],10,0)</f>
        <v>#N/A</v>
      </c>
      <c r="F46" s="71" t="e">
        <f>VLOOKUP(K46&amp;VLOOKUP($I$4,R:U,3,0)&amp;VLOOKUP($I$4,R:U,2,0),Analiz[],11,0)*VLOOKUP(VLOOKUP(K46&amp;VLOOKUP($I$4,R:U,3,0)&amp;VLOOKUP($I$4,R:U,2,0),Analiz[],6,0),$M$8:$Q$11,5,0)</f>
        <v>#N/A</v>
      </c>
      <c r="G46" s="72" t="e">
        <f>IF(J45=$P$11,"مقایسه پیشنهاد نسبت به برآورد",IF(J46=$P$11,"بهای واحد کار",IF(K46="j","جمع "&amp;VLOOKUP(VLOOKUP(K45&amp;VLOOKUP($I$4,R:U,3,0)&amp;VLOOKUP($I$4,R:U,2,0),Analiz[],6,0),$M$8:$P$11,2,0),VLOOKUP(K46&amp;VLOOKUP($I$4,R:U,3,0)&amp;VLOOKUP($I$4,R:U,2,0),Analiz[],12,0))))</f>
        <v>#N/A</v>
      </c>
      <c r="H46" s="71" t="e">
        <f t="shared" ca="1" si="1"/>
        <v>#N/A</v>
      </c>
      <c r="I46" s="46"/>
      <c r="J46" s="31" t="str">
        <f>IF(MAX($J$7:J45)&lt;$P$11,MAX($J$7:J45)+1,"")</f>
        <v/>
      </c>
      <c r="K46" s="31" t="str">
        <f>IF(COUNTA($K$7:K45)&gt;=$P$11,"",IF(OR(J46=$P$8,J46=$P$9,J46=$P$10,J46=$P$11),"",IF(OR(J46=$P$8-1,J46=$P$9-1,J46=$P$10-1,J46=$P$11-1),"J",MAX($K$7:K45)+1)))</f>
        <v/>
      </c>
      <c r="L46" s="143"/>
      <c r="M46" s="14"/>
      <c r="N46" s="14"/>
      <c r="O46" s="14"/>
      <c r="P46" s="14"/>
      <c r="Q46" s="14"/>
      <c r="R46" s="31"/>
      <c r="S46" s="14"/>
      <c r="T46" s="14"/>
      <c r="U46" s="14"/>
    </row>
    <row r="47" spans="2:21" ht="23.1" customHeight="1" x14ac:dyDescent="0.25">
      <c r="B47" s="69" t="str">
        <f t="shared" si="0"/>
        <v/>
      </c>
      <c r="C47" s="81" t="e">
        <f>IF(K47="j","",IF(K47="",VLOOKUP(VLOOKUP(K48&amp;VLOOKUP($I$4,R:U,3,0)&amp;VLOOKUP($I$4,R:U,2,0),Analiz[],6,0),$M$8:$P$11,2,0),VLOOKUP(K47&amp;VLOOKUP($I$4,R:U,3,0)&amp;VLOOKUP($I$4,R:U,2,0),Analiz[],8,0)))</f>
        <v>#N/A</v>
      </c>
      <c r="D47" s="70" t="e">
        <f>VLOOKUP(K47&amp;VLOOKUP($I$4,R:U,3,0)&amp;VLOOKUP($I$4,R:U,2,0),Analiz[],9,0)</f>
        <v>#N/A</v>
      </c>
      <c r="E47" s="69" t="e">
        <f>VLOOKUP(K47&amp;VLOOKUP($I$4,R:U,3,0)&amp;VLOOKUP($I$4,R:U,2,0),Analiz[],10,0)</f>
        <v>#N/A</v>
      </c>
      <c r="F47" s="71" t="e">
        <f>VLOOKUP(K47&amp;VLOOKUP($I$4,R:U,3,0)&amp;VLOOKUP($I$4,R:U,2,0),Analiz[],11,0)*VLOOKUP(VLOOKUP(K47&amp;VLOOKUP($I$4,R:U,3,0)&amp;VLOOKUP($I$4,R:U,2,0),Analiz[],6,0),$M$8:$Q$11,5,0)</f>
        <v>#N/A</v>
      </c>
      <c r="G47" s="72" t="e">
        <f>IF(J46=$P$11,"مقایسه پیشنهاد نسبت به برآورد",IF(J47=$P$11,"بهای واحد کار",IF(K47="j","جمع "&amp;VLOOKUP(VLOOKUP(K46&amp;VLOOKUP($I$4,R:U,3,0)&amp;VLOOKUP($I$4,R:U,2,0),Analiz[],6,0),$M$8:$P$11,2,0),VLOOKUP(K47&amp;VLOOKUP($I$4,R:U,3,0)&amp;VLOOKUP($I$4,R:U,2,0),Analiz[],12,0))))</f>
        <v>#N/A</v>
      </c>
      <c r="H47" s="71" t="e">
        <f t="shared" ca="1" si="1"/>
        <v>#N/A</v>
      </c>
      <c r="I47" s="46"/>
      <c r="J47" s="31" t="str">
        <f>IF(MAX($J$7:J46)&lt;$P$11,MAX($J$7:J46)+1,"")</f>
        <v/>
      </c>
      <c r="K47" s="31" t="str">
        <f>IF(COUNTA($K$7:K46)&gt;=$P$11,"",IF(OR(J47=$P$8,J47=$P$9,J47=$P$10,J47=$P$11),"",IF(OR(J47=$P$8-1,J47=$P$9-1,J47=$P$10-1,J47=$P$11-1),"J",MAX($K$7:K46)+1)))</f>
        <v/>
      </c>
      <c r="L47" s="143"/>
      <c r="M47" s="14"/>
      <c r="N47" s="14"/>
      <c r="O47" s="14"/>
      <c r="P47" s="14"/>
      <c r="Q47" s="14"/>
      <c r="R47" s="31"/>
      <c r="S47" s="14"/>
      <c r="T47" s="14"/>
      <c r="U47" s="14"/>
    </row>
    <row r="48" spans="2:21" ht="23.1" customHeight="1" x14ac:dyDescent="0.25">
      <c r="B48" s="69" t="str">
        <f t="shared" si="0"/>
        <v/>
      </c>
      <c r="C48" s="81" t="e">
        <f>IF(K48="j","",IF(K48="",VLOOKUP(VLOOKUP(K49&amp;VLOOKUP($I$4,R:U,3,0)&amp;VLOOKUP($I$4,R:U,2,0),Analiz[],6,0),$M$8:$P$11,2,0),VLOOKUP(K48&amp;VLOOKUP($I$4,R:U,3,0)&amp;VLOOKUP($I$4,R:U,2,0),Analiz[],8,0)))</f>
        <v>#N/A</v>
      </c>
      <c r="D48" s="70" t="e">
        <f>VLOOKUP(K48&amp;VLOOKUP($I$4,R:U,3,0)&amp;VLOOKUP($I$4,R:U,2,0),Analiz[],9,0)</f>
        <v>#N/A</v>
      </c>
      <c r="E48" s="69" t="e">
        <f>VLOOKUP(K48&amp;VLOOKUP($I$4,R:U,3,0)&amp;VLOOKUP($I$4,R:U,2,0),Analiz[],10,0)</f>
        <v>#N/A</v>
      </c>
      <c r="F48" s="71" t="e">
        <f>VLOOKUP(K48&amp;VLOOKUP($I$4,R:U,3,0)&amp;VLOOKUP($I$4,R:U,2,0),Analiz[],11,0)*VLOOKUP(VLOOKUP(K48&amp;VLOOKUP($I$4,R:U,3,0)&amp;VLOOKUP($I$4,R:U,2,0),Analiz[],6,0),$M$8:$Q$11,5,0)</f>
        <v>#N/A</v>
      </c>
      <c r="G48" s="72" t="e">
        <f>IF(J47=$P$11,"مقایسه پیشنهاد نسبت به برآورد",IF(J48=$P$11,"بهای واحد کار",IF(K48="j","جمع "&amp;VLOOKUP(VLOOKUP(K47&amp;VLOOKUP($I$4,R:U,3,0)&amp;VLOOKUP($I$4,R:U,2,0),Analiz[],6,0),$M$8:$P$11,2,0),VLOOKUP(K48&amp;VLOOKUP($I$4,R:U,3,0)&amp;VLOOKUP($I$4,R:U,2,0),Analiz[],12,0))))</f>
        <v>#N/A</v>
      </c>
      <c r="H48" s="71" t="e">
        <f t="shared" ca="1" si="1"/>
        <v>#N/A</v>
      </c>
      <c r="I48" s="46"/>
      <c r="J48" s="31" t="str">
        <f>IF(MAX($J$7:J47)&lt;$P$11,MAX($J$7:J47)+1,"")</f>
        <v/>
      </c>
      <c r="K48" s="31" t="str">
        <f>IF(COUNTA($K$7:K47)&gt;=$P$11,"",IF(OR(J48=$P$8,J48=$P$9,J48=$P$10,J48=$P$11),"",IF(OR(J48=$P$8-1,J48=$P$9-1,J48=$P$10-1,J48=$P$11-1),"J",MAX($K$7:K47)+1)))</f>
        <v/>
      </c>
      <c r="L48" s="143"/>
      <c r="M48" s="14"/>
      <c r="N48" s="14"/>
      <c r="O48" s="14"/>
      <c r="P48" s="14"/>
      <c r="Q48" s="14"/>
      <c r="R48" s="31"/>
      <c r="S48" s="14"/>
      <c r="T48" s="14"/>
      <c r="U48" s="14"/>
    </row>
    <row r="49" spans="2:18" ht="23.1" customHeight="1" x14ac:dyDescent="0.25">
      <c r="B49" s="69" t="str">
        <f t="shared" si="0"/>
        <v/>
      </c>
      <c r="C49" s="81" t="e">
        <f>IF(K49="j","",IF(K49="",VLOOKUP(VLOOKUP(K50&amp;VLOOKUP($I$4,R:U,3,0)&amp;VLOOKUP($I$4,R:U,2,0),Analiz[],6,0),$M$8:$P$11,2,0),VLOOKUP(K49&amp;VLOOKUP($I$4,R:U,3,0)&amp;VLOOKUP($I$4,R:U,2,0),Analiz[],8,0)))</f>
        <v>#N/A</v>
      </c>
      <c r="D49" s="70" t="e">
        <f>VLOOKUP(K49&amp;VLOOKUP($I$4,R:U,3,0)&amp;VLOOKUP($I$4,R:U,2,0),Analiz[],9,0)</f>
        <v>#N/A</v>
      </c>
      <c r="E49" s="69" t="e">
        <f>VLOOKUP(K49&amp;VLOOKUP($I$4,R:U,3,0)&amp;VLOOKUP($I$4,R:U,2,0),Analiz[],10,0)</f>
        <v>#N/A</v>
      </c>
      <c r="F49" s="71" t="e">
        <f>VLOOKUP(K49&amp;VLOOKUP($I$4,R:U,3,0)&amp;VLOOKUP($I$4,R:U,2,0),Analiz[],11,0)*VLOOKUP(VLOOKUP(K49&amp;VLOOKUP($I$4,R:U,3,0)&amp;VLOOKUP($I$4,R:U,2,0),Analiz[],6,0),$M$8:$Q$11,5,0)</f>
        <v>#N/A</v>
      </c>
      <c r="G49" s="72" t="e">
        <f>IF(J48=$P$11,"مقایسه پیشنهاد نسبت به برآورد",IF(J49=$P$11,"بهای واحد کار",IF(K49="j","جمع "&amp;VLOOKUP(VLOOKUP(K48&amp;VLOOKUP($I$4,R:U,3,0)&amp;VLOOKUP($I$4,R:U,2,0),Analiz[],6,0),$M$8:$P$11,2,0),VLOOKUP(K49&amp;VLOOKUP($I$4,R:U,3,0)&amp;VLOOKUP($I$4,R:U,2,0),Analiz[],12,0))))</f>
        <v>#N/A</v>
      </c>
      <c r="H49" s="71" t="e">
        <f t="shared" ca="1" si="1"/>
        <v>#N/A</v>
      </c>
      <c r="I49" s="46"/>
      <c r="J49" s="31" t="str">
        <f>IF(MAX($J$7:J48)&lt;$P$11,MAX($J$7:J48)+1,"")</f>
        <v/>
      </c>
      <c r="K49" s="31" t="str">
        <f>IF(COUNTA($K$7:K48)&gt;=$P$11,"",IF(OR(J49=$P$8,J49=$P$9,J49=$P$10,J49=$P$11),"",IF(OR(J49=$P$8-1,J49=$P$9-1,J49=$P$10-1,J49=$P$11-1),"J",MAX($K$7:K48)+1)))</f>
        <v/>
      </c>
      <c r="L49" s="143"/>
      <c r="R49" s="31"/>
    </row>
    <row r="50" spans="2:18" ht="23.1" customHeight="1" x14ac:dyDescent="0.25">
      <c r="B50" s="69" t="str">
        <f t="shared" si="0"/>
        <v/>
      </c>
      <c r="C50" s="81" t="e">
        <f>IF(K50="j","",IF(K50="",VLOOKUP(VLOOKUP(K51&amp;VLOOKUP($I$4,R:U,3,0)&amp;VLOOKUP($I$4,R:U,2,0),Analiz[],6,0),$M$8:$P$11,2,0),VLOOKUP(K50&amp;VLOOKUP($I$4,R:U,3,0)&amp;VLOOKUP($I$4,R:U,2,0),Analiz[],8,0)))</f>
        <v>#N/A</v>
      </c>
      <c r="D50" s="70" t="e">
        <f>VLOOKUP(K50&amp;VLOOKUP($I$4,R:U,3,0)&amp;VLOOKUP($I$4,R:U,2,0),Analiz[],9,0)</f>
        <v>#N/A</v>
      </c>
      <c r="E50" s="69" t="e">
        <f>VLOOKUP(K50&amp;VLOOKUP($I$4,R:U,3,0)&amp;VLOOKUP($I$4,R:U,2,0),Analiz[],10,0)</f>
        <v>#N/A</v>
      </c>
      <c r="F50" s="71" t="e">
        <f>VLOOKUP(K50&amp;VLOOKUP($I$4,R:U,3,0)&amp;VLOOKUP($I$4,R:U,2,0),Analiz[],11,0)*VLOOKUP(VLOOKUP(K50&amp;VLOOKUP($I$4,R:U,3,0)&amp;VLOOKUP($I$4,R:U,2,0),Analiz[],6,0),$M$8:$Q$11,5,0)</f>
        <v>#N/A</v>
      </c>
      <c r="G50" s="72" t="e">
        <f>IF(J49=$P$11,"مقایسه پیشنهاد نسبت به برآورد",IF(J50=$P$11,"بهای واحد کار",IF(K50="j","جمع "&amp;VLOOKUP(VLOOKUP(K49&amp;VLOOKUP($I$4,R:U,3,0)&amp;VLOOKUP($I$4,R:U,2,0),Analiz[],6,0),$M$8:$P$11,2,0),VLOOKUP(K50&amp;VLOOKUP($I$4,R:U,3,0)&amp;VLOOKUP($I$4,R:U,2,0),Analiz[],12,0))))</f>
        <v>#N/A</v>
      </c>
      <c r="H50" s="71" t="e">
        <f t="shared" ca="1" si="1"/>
        <v>#N/A</v>
      </c>
      <c r="I50" s="46"/>
      <c r="J50" s="31" t="str">
        <f>IF(MAX($J$7:J49)&lt;$P$11,MAX($J$7:J49)+1,"")</f>
        <v/>
      </c>
      <c r="K50" s="31" t="str">
        <f>IF(COUNTA($K$7:K49)&gt;=$P$11,"",IF(OR(J50=$P$8,J50=$P$9,J50=$P$10,J50=$P$11),"",IF(OR(J50=$P$8-1,J50=$P$9-1,J50=$P$10-1,J50=$P$11-1),"J",MAX($K$7:K49)+1)))</f>
        <v/>
      </c>
      <c r="L50" s="143"/>
      <c r="R50" s="31"/>
    </row>
    <row r="51" spans="2:18" ht="23.1" customHeight="1" x14ac:dyDescent="0.25">
      <c r="B51" s="69" t="str">
        <f t="shared" si="0"/>
        <v/>
      </c>
      <c r="C51" s="81" t="e">
        <f>IF(K51="j","",IF(K51="",VLOOKUP(VLOOKUP(K52&amp;VLOOKUP($I$4,R:U,3,0)&amp;VLOOKUP($I$4,R:U,2,0),Analiz[],6,0),$M$8:$P$11,2,0),VLOOKUP(K51&amp;VLOOKUP($I$4,R:U,3,0)&amp;VLOOKUP($I$4,R:U,2,0),Analiz[],8,0)))</f>
        <v>#N/A</v>
      </c>
      <c r="D51" s="70" t="e">
        <f>VLOOKUP(K51&amp;VLOOKUP($I$4,R:U,3,0)&amp;VLOOKUP($I$4,R:U,2,0),Analiz[],9,0)</f>
        <v>#N/A</v>
      </c>
      <c r="E51" s="69" t="e">
        <f>VLOOKUP(K51&amp;VLOOKUP($I$4,R:U,3,0)&amp;VLOOKUP($I$4,R:U,2,0),Analiz[],10,0)</f>
        <v>#N/A</v>
      </c>
      <c r="F51" s="71" t="e">
        <f>VLOOKUP(K51&amp;VLOOKUP($I$4,R:U,3,0)&amp;VLOOKUP($I$4,R:U,2,0),Analiz[],11,0)*VLOOKUP(VLOOKUP(K51&amp;VLOOKUP($I$4,R:U,3,0)&amp;VLOOKUP($I$4,R:U,2,0),Analiz[],6,0),$M$8:$Q$11,5,0)</f>
        <v>#N/A</v>
      </c>
      <c r="G51" s="72" t="e">
        <f>IF(J50=$P$11,"مقایسه پیشنهاد نسبت به برآورد",IF(J51=$P$11,"بهای واحد کار",IF(K51="j","جمع "&amp;VLOOKUP(VLOOKUP(K50&amp;VLOOKUP($I$4,R:U,3,0)&amp;VLOOKUP($I$4,R:U,2,0),Analiz[],6,0),$M$8:$P$11,2,0),VLOOKUP(K51&amp;VLOOKUP($I$4,R:U,3,0)&amp;VLOOKUP($I$4,R:U,2,0),Analiz[],12,0))))</f>
        <v>#N/A</v>
      </c>
      <c r="H51" s="71" t="e">
        <f t="shared" ca="1" si="1"/>
        <v>#N/A</v>
      </c>
      <c r="I51" s="46"/>
      <c r="J51" s="31" t="str">
        <f>IF(MAX($J$7:J50)&lt;$P$11,MAX($J$7:J50)+1,"")</f>
        <v/>
      </c>
      <c r="K51" s="31" t="str">
        <f>IF(COUNTA($K$7:K50)&gt;=$P$11,"",IF(OR(J51=$P$8,J51=$P$9,J51=$P$10,J51=$P$11),"",IF(OR(J51=$P$8-1,J51=$P$9-1,J51=$P$10-1,J51=$P$11-1),"J",MAX($K$7:K50)+1)))</f>
        <v/>
      </c>
      <c r="L51" s="143"/>
    </row>
    <row r="52" spans="2:18" ht="23.1" customHeight="1" x14ac:dyDescent="0.25">
      <c r="B52" s="69" t="str">
        <f t="shared" si="0"/>
        <v/>
      </c>
      <c r="C52" s="81" t="e">
        <f>IF(K52="j","",IF(K52="",VLOOKUP(VLOOKUP(K53&amp;VLOOKUP($I$4,R:U,3,0)&amp;VLOOKUP($I$4,R:U,2,0),Analiz[],6,0),$M$8:$P$11,2,0),VLOOKUP(K52&amp;VLOOKUP($I$4,R:U,3,0)&amp;VLOOKUP($I$4,R:U,2,0),Analiz[],8,0)))</f>
        <v>#N/A</v>
      </c>
      <c r="D52" s="70" t="e">
        <f>VLOOKUP(K52&amp;VLOOKUP($I$4,R:U,3,0)&amp;VLOOKUP($I$4,R:U,2,0),Analiz[],9,0)</f>
        <v>#N/A</v>
      </c>
      <c r="E52" s="69" t="e">
        <f>VLOOKUP(K52&amp;VLOOKUP($I$4,R:U,3,0)&amp;VLOOKUP($I$4,R:U,2,0),Analiz[],10,0)</f>
        <v>#N/A</v>
      </c>
      <c r="F52" s="71" t="e">
        <f>VLOOKUP(K52&amp;VLOOKUP($I$4,R:U,3,0)&amp;VLOOKUP($I$4,R:U,2,0),Analiz[],11,0)*VLOOKUP(VLOOKUP(K52&amp;VLOOKUP($I$4,R:U,3,0)&amp;VLOOKUP($I$4,R:U,2,0),Analiz[],6,0),$M$8:$Q$11,5,0)</f>
        <v>#N/A</v>
      </c>
      <c r="G52" s="72" t="e">
        <f>IF(J51=$P$11,"مقایسه پیشنهاد نسبت به برآورد",IF(J52=$P$11,"بهای واحد کار",IF(K52="j","جمع "&amp;VLOOKUP(VLOOKUP(K51&amp;VLOOKUP($I$4,R:U,3,0)&amp;VLOOKUP($I$4,R:U,2,0),Analiz[],6,0),$M$8:$P$11,2,0),VLOOKUP(K52&amp;VLOOKUP($I$4,R:U,3,0)&amp;VLOOKUP($I$4,R:U,2,0),Analiz[],12,0))))</f>
        <v>#N/A</v>
      </c>
      <c r="H52" s="71" t="e">
        <f t="shared" ca="1" si="1"/>
        <v>#N/A</v>
      </c>
      <c r="I52" s="46"/>
      <c r="J52" s="31" t="str">
        <f>IF(MAX($J$7:J51)&lt;$P$11,MAX($J$7:J51)+1,"")</f>
        <v/>
      </c>
      <c r="K52" s="31" t="str">
        <f>IF(COUNTA($K$7:K51)&gt;=$P$11,"",IF(OR(J52=$P$8,J52=$P$9,J52=$P$10,J52=$P$11),"",IF(OR(J52=$P$8-1,J52=$P$9-1,J52=$P$10-1,J52=$P$11-1),"J",MAX($K$7:K51)+1)))</f>
        <v/>
      </c>
      <c r="L52" s="143"/>
    </row>
    <row r="53" spans="2:18" ht="23.1" customHeight="1" x14ac:dyDescent="0.25">
      <c r="B53" s="69" t="str">
        <f t="shared" si="0"/>
        <v/>
      </c>
      <c r="C53" s="81" t="e">
        <f>IF(K53="j","",IF(K53="",VLOOKUP(VLOOKUP(K54&amp;VLOOKUP($I$4,R:U,3,0)&amp;VLOOKUP($I$4,R:U,2,0),Analiz[],6,0),$M$8:$P$11,2,0),VLOOKUP(K53&amp;VLOOKUP($I$4,R:U,3,0)&amp;VLOOKUP($I$4,R:U,2,0),Analiz[],8,0)))</f>
        <v>#N/A</v>
      </c>
      <c r="D53" s="70" t="e">
        <f>VLOOKUP(K53&amp;VLOOKUP($I$4,R:U,3,0)&amp;VLOOKUP($I$4,R:U,2,0),Analiz[],9,0)</f>
        <v>#N/A</v>
      </c>
      <c r="E53" s="69" t="e">
        <f>VLOOKUP(K53&amp;VLOOKUP($I$4,R:U,3,0)&amp;VLOOKUP($I$4,R:U,2,0),Analiz[],10,0)</f>
        <v>#N/A</v>
      </c>
      <c r="F53" s="71" t="e">
        <f>VLOOKUP(K53&amp;VLOOKUP($I$4,R:U,3,0)&amp;VLOOKUP($I$4,R:U,2,0),Analiz[],11,0)*VLOOKUP(VLOOKUP(K53&amp;VLOOKUP($I$4,R:U,3,0)&amp;VLOOKUP($I$4,R:U,2,0),Analiz[],6,0),$M$8:$Q$11,5,0)</f>
        <v>#N/A</v>
      </c>
      <c r="G53" s="72" t="e">
        <f>IF(J52=$P$11,"مقایسه پیشنهاد نسبت به برآورد",IF(J53=$P$11,"بهای واحد کار",IF(K53="j","جمع "&amp;VLOOKUP(VLOOKUP(K52&amp;VLOOKUP($I$4,R:U,3,0)&amp;VLOOKUP($I$4,R:U,2,0),Analiz[],6,0),$M$8:$P$11,2,0),VLOOKUP(K53&amp;VLOOKUP($I$4,R:U,3,0)&amp;VLOOKUP($I$4,R:U,2,0),Analiz[],12,0))))</f>
        <v>#N/A</v>
      </c>
      <c r="H53" s="71" t="e">
        <f t="shared" ca="1" si="1"/>
        <v>#N/A</v>
      </c>
      <c r="I53" s="46"/>
      <c r="J53" s="31" t="str">
        <f>IF(MAX($J$7:J52)&lt;$P$11,MAX($J$7:J52)+1,"")</f>
        <v/>
      </c>
      <c r="K53" s="31" t="str">
        <f>IF(COUNTA($K$7:K52)&gt;=$P$11,"",IF(OR(J53=$P$8,J53=$P$9,J53=$P$10,J53=$P$11),"",IF(OR(J53=$P$8-1,J53=$P$9-1,J53=$P$10-1,J53=$P$11-1),"J",MAX($K$7:K52)+1)))</f>
        <v/>
      </c>
      <c r="L53" s="143"/>
    </row>
    <row r="54" spans="2:18" ht="23.1" customHeight="1" x14ac:dyDescent="0.25">
      <c r="B54" s="69" t="str">
        <f t="shared" si="0"/>
        <v/>
      </c>
      <c r="C54" s="81" t="e">
        <f>IF(K54="j","",IF(K54="",VLOOKUP(VLOOKUP(K55&amp;VLOOKUP($I$4,R:U,3,0)&amp;VLOOKUP($I$4,R:U,2,0),Analiz[],6,0),$M$8:$P$11,2,0),VLOOKUP(K54&amp;VLOOKUP($I$4,R:U,3,0)&amp;VLOOKUP($I$4,R:U,2,0),Analiz[],8,0)))</f>
        <v>#N/A</v>
      </c>
      <c r="D54" s="70" t="e">
        <f>VLOOKUP(K54&amp;VLOOKUP($I$4,R:U,3,0)&amp;VLOOKUP($I$4,R:U,2,0),Analiz[],9,0)</f>
        <v>#N/A</v>
      </c>
      <c r="E54" s="69" t="e">
        <f>VLOOKUP(K54&amp;VLOOKUP($I$4,R:U,3,0)&amp;VLOOKUP($I$4,R:U,2,0),Analiz[],10,0)</f>
        <v>#N/A</v>
      </c>
      <c r="F54" s="71" t="e">
        <f>VLOOKUP(K54&amp;VLOOKUP($I$4,R:U,3,0)&amp;VLOOKUP($I$4,R:U,2,0),Analiz[],11,0)*VLOOKUP(VLOOKUP(K54&amp;VLOOKUP($I$4,R:U,3,0)&amp;VLOOKUP($I$4,R:U,2,0),Analiz[],6,0),$M$8:$Q$11,5,0)</f>
        <v>#N/A</v>
      </c>
      <c r="G54" s="72" t="e">
        <f>IF(J53=$P$11,"مقایسه پیشنهاد نسبت به برآورد",IF(J54=$P$11,"بهای واحد کار",IF(K54="j","جمع "&amp;VLOOKUP(VLOOKUP(K53&amp;VLOOKUP($I$4,R:U,3,0)&amp;VLOOKUP($I$4,R:U,2,0),Analiz[],6,0),$M$8:$P$11,2,0),VLOOKUP(K54&amp;VLOOKUP($I$4,R:U,3,0)&amp;VLOOKUP($I$4,R:U,2,0),Analiz[],12,0))))</f>
        <v>#N/A</v>
      </c>
      <c r="H54" s="71" t="e">
        <f t="shared" ca="1" si="1"/>
        <v>#N/A</v>
      </c>
      <c r="I54" s="46"/>
      <c r="J54" s="31" t="str">
        <f>IF(MAX($J$7:J53)&lt;$P$11,MAX($J$7:J53)+1,"")</f>
        <v/>
      </c>
      <c r="K54" s="31" t="str">
        <f>IF(COUNTA($K$7:K53)&gt;=$P$11,"",IF(OR(J54=$P$8,J54=$P$9,J54=$P$10,J54=$P$11),"",IF(OR(J54=$P$8-1,J54=$P$9-1,J54=$P$10-1,J54=$P$11-1),"J",MAX($K$7:K53)+1)))</f>
        <v/>
      </c>
      <c r="L54" s="143"/>
    </row>
    <row r="55" spans="2:18" ht="23.1" customHeight="1" x14ac:dyDescent="0.25">
      <c r="B55" s="69" t="str">
        <f t="shared" si="0"/>
        <v/>
      </c>
      <c r="C55" s="81" t="e">
        <f>IF(K55="j","",IF(K55="",VLOOKUP(VLOOKUP(K56&amp;VLOOKUP($I$4,R:U,3,0)&amp;VLOOKUP($I$4,R:U,2,0),Analiz[],6,0),$M$8:$P$11,2,0),VLOOKUP(K55&amp;VLOOKUP($I$4,R:U,3,0)&amp;VLOOKUP($I$4,R:U,2,0),Analiz[],8,0)))</f>
        <v>#N/A</v>
      </c>
      <c r="D55" s="70" t="e">
        <f>VLOOKUP(K55&amp;VLOOKUP($I$4,R:U,3,0)&amp;VLOOKUP($I$4,R:U,2,0),Analiz[],9,0)</f>
        <v>#N/A</v>
      </c>
      <c r="E55" s="69" t="e">
        <f>VLOOKUP(K55&amp;VLOOKUP($I$4,R:U,3,0)&amp;VLOOKUP($I$4,R:U,2,0),Analiz[],10,0)</f>
        <v>#N/A</v>
      </c>
      <c r="F55" s="71" t="e">
        <f>VLOOKUP(K55&amp;VLOOKUP($I$4,R:U,3,0)&amp;VLOOKUP($I$4,R:U,2,0),Analiz[],11,0)*VLOOKUP(VLOOKUP(K55&amp;VLOOKUP($I$4,R:U,3,0)&amp;VLOOKUP($I$4,R:U,2,0),Analiz[],6,0),$M$8:$Q$11,5,0)</f>
        <v>#N/A</v>
      </c>
      <c r="G55" s="72" t="e">
        <f>IF(J54=$P$11,"مقایسه پیشنهاد نسبت به برآورد",IF(J55=$P$11,"بهای واحد کار",IF(K55="j","جمع "&amp;VLOOKUP(VLOOKUP(K54&amp;VLOOKUP($I$4,R:U,3,0)&amp;VLOOKUP($I$4,R:U,2,0),Analiz[],6,0),$M$8:$P$11,2,0),VLOOKUP(K55&amp;VLOOKUP($I$4,R:U,3,0)&amp;VLOOKUP($I$4,R:U,2,0),Analiz[],12,0))))</f>
        <v>#N/A</v>
      </c>
      <c r="H55" s="71" t="e">
        <f t="shared" ca="1" si="1"/>
        <v>#N/A</v>
      </c>
      <c r="J55" s="31" t="str">
        <f>IF(MAX($J$7:J54)&lt;$P$11,MAX($J$7:J54)+1,"")</f>
        <v/>
      </c>
      <c r="K55" s="31" t="str">
        <f>IF(COUNTA($K$7:K54)&gt;=$P$11,"",IF(OR(J55=$P$8,J55=$P$9,J55=$P$10,J55=$P$11),"",IF(OR(J55=$P$8-1,J55=$P$9-1,J55=$P$10-1,J55=$P$11-1),"J",MAX($K$7:K54)+1)))</f>
        <v/>
      </c>
      <c r="L55" s="143"/>
    </row>
  </sheetData>
  <sheetProtection password="DE19" sheet="1" formatCells="0" formatRows="0" selectLockedCells="1" autoFilter="0"/>
  <dataConsolidate/>
  <mergeCells count="20">
    <mergeCell ref="W1:AC3"/>
    <mergeCell ref="W4:AC5"/>
    <mergeCell ref="W6:AC7"/>
    <mergeCell ref="W25:AC25"/>
    <mergeCell ref="V1:V1048576"/>
    <mergeCell ref="I3:J3"/>
    <mergeCell ref="I4:J4"/>
    <mergeCell ref="U7:U8"/>
    <mergeCell ref="U1:U4"/>
    <mergeCell ref="U5:U6"/>
    <mergeCell ref="L1:L55"/>
    <mergeCell ref="U10:U21"/>
    <mergeCell ref="U23:U31"/>
    <mergeCell ref="B1:H1"/>
    <mergeCell ref="B3:B5"/>
    <mergeCell ref="C3:E5"/>
    <mergeCell ref="F5:H5"/>
    <mergeCell ref="F3:G4"/>
    <mergeCell ref="H3:H4"/>
    <mergeCell ref="F2:G2"/>
  </mergeCells>
  <conditionalFormatting sqref="B7:H55">
    <cfRule type="expression" dxfId="17" priority="16">
      <formula>$B7=""</formula>
    </cfRule>
    <cfRule type="expression" dxfId="16" priority="17">
      <formula>$B7&gt;0</formula>
    </cfRule>
    <cfRule type="expression" dxfId="15" priority="18">
      <formula>ISNA(B7)</formula>
    </cfRule>
    <cfRule type="expression" dxfId="14" priority="19">
      <formula>$B7=0</formula>
    </cfRule>
  </conditionalFormatting>
  <conditionalFormatting sqref="G6:H55">
    <cfRule type="expression" dxfId="13" priority="15">
      <formula>IF(ISNA($G6),FALSE(),TRUE())</formula>
    </cfRule>
  </conditionalFormatting>
  <conditionalFormatting sqref="F8:F55">
    <cfRule type="cellIs" dxfId="12" priority="14" operator="greaterThan">
      <formula>0</formula>
    </cfRule>
  </conditionalFormatting>
  <conditionalFormatting sqref="B7:B55">
    <cfRule type="expression" dxfId="11" priority="13">
      <formula>$B7=0</formula>
    </cfRule>
  </conditionalFormatting>
  <conditionalFormatting sqref="C7:C55">
    <cfRule type="expression" dxfId="10" priority="11">
      <formula>$B7=0</formula>
    </cfRule>
  </conditionalFormatting>
  <conditionalFormatting sqref="H8:H55">
    <cfRule type="expression" dxfId="9" priority="1">
      <formula>$G8="جمع حمل"</formula>
    </cfRule>
    <cfRule type="expression" dxfId="8" priority="6">
      <formula>$G8="جمع مصالح"</formula>
    </cfRule>
    <cfRule type="expression" dxfId="7" priority="7">
      <formula>$G8="جمع ماشین آلات و ابزار"</formula>
    </cfRule>
    <cfRule type="expression" dxfId="6" priority="8">
      <formula>$G8="جمع نیروی انسانی"</formula>
    </cfRule>
    <cfRule type="expression" dxfId="5" priority="9">
      <formula>$G8="بهای واحد کار"</formula>
    </cfRule>
    <cfRule type="expression" dxfId="4" priority="10">
      <formula>$G8="مقایسه پیشنهاد نسبت به برآورد"</formula>
    </cfRule>
  </conditionalFormatting>
  <conditionalFormatting sqref="G8:G55">
    <cfRule type="expression" dxfId="3" priority="2">
      <formula>$G8="جمع حمل"</formula>
    </cfRule>
    <cfRule type="expression" dxfId="2" priority="3">
      <formula>$G8="جمع مصالح"</formula>
    </cfRule>
    <cfRule type="expression" dxfId="1" priority="4">
      <formula>$G8="جمع ماشین آلات و ابزار"</formula>
    </cfRule>
    <cfRule type="expression" dxfId="0" priority="5">
      <formula>$G8="جمع نیروی انسانی"</formula>
    </cfRule>
  </conditionalFormatting>
  <hyperlinks>
    <hyperlink ref="W4" r:id="rId1"/>
  </hyperlinks>
  <printOptions horizontalCentered="1" verticalCentered="1"/>
  <pageMargins left="0.39370078740157483" right="0.39370078740157483" top="0.59055118110236227" bottom="0.39370078740157483" header="0.31496062992125984" footer="0.19685039370078741"/>
  <pageSetup paperSize="9" orientation="landscape" horizontalDpi="4294967292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136"/>
  <sheetViews>
    <sheetView rightToLeft="1" topLeftCell="G1" zoomScale="70" zoomScaleNormal="70" workbookViewId="0">
      <selection activeCell="P2" sqref="P2"/>
    </sheetView>
  </sheetViews>
  <sheetFormatPr defaultRowHeight="39.950000000000003" customHeight="1" x14ac:dyDescent="0.45"/>
  <cols>
    <col min="1" max="1" width="15.7109375" style="93" hidden="1" customWidth="1"/>
    <col min="2" max="2" width="7.85546875" style="11" hidden="1" customWidth="1"/>
    <col min="3" max="3" width="143.28515625" style="94" hidden="1" customWidth="1"/>
    <col min="4" max="4" width="18.28515625" style="95" hidden="1" customWidth="1"/>
    <col min="5" max="5" width="19.42578125" style="96" hidden="1" customWidth="1"/>
    <col min="6" max="6" width="2.140625" hidden="1" customWidth="1"/>
  </cols>
  <sheetData>
    <row r="1" spans="1:5" s="1" customFormat="1" ht="33" customHeight="1" x14ac:dyDescent="0.25">
      <c r="A1" s="82" t="s">
        <v>1029</v>
      </c>
      <c r="B1" s="83"/>
      <c r="C1" s="110" t="s">
        <v>1291</v>
      </c>
      <c r="D1" s="84" t="s">
        <v>1121</v>
      </c>
      <c r="E1" s="85" t="s">
        <v>1030</v>
      </c>
    </row>
    <row r="2" spans="1:5" ht="39.950000000000003" customHeight="1" x14ac:dyDescent="0.25">
      <c r="A2" s="86">
        <v>11010101</v>
      </c>
      <c r="B2" s="87" t="s">
        <v>1023</v>
      </c>
      <c r="C2" s="88" t="s">
        <v>1175</v>
      </c>
      <c r="D2" s="89" t="s">
        <v>347</v>
      </c>
      <c r="E2" s="90">
        <v>790</v>
      </c>
    </row>
    <row r="3" spans="1:5" ht="39.950000000000003" customHeight="1" x14ac:dyDescent="0.25">
      <c r="A3" s="86">
        <v>11010102</v>
      </c>
      <c r="B3" s="87" t="s">
        <v>1023</v>
      </c>
      <c r="C3" s="88" t="s">
        <v>1122</v>
      </c>
      <c r="D3" s="89" t="s">
        <v>1024</v>
      </c>
      <c r="E3" s="90">
        <v>25400</v>
      </c>
    </row>
    <row r="4" spans="1:5" ht="39.950000000000003" customHeight="1" x14ac:dyDescent="0.25">
      <c r="A4" s="86">
        <v>11010121</v>
      </c>
      <c r="B4" s="87" t="s">
        <v>1023</v>
      </c>
      <c r="C4" s="88" t="s">
        <v>1176</v>
      </c>
      <c r="D4" s="89" t="s">
        <v>1024</v>
      </c>
      <c r="E4" s="90">
        <v>7012000</v>
      </c>
    </row>
    <row r="5" spans="1:5" ht="39.950000000000003" customHeight="1" x14ac:dyDescent="0.25">
      <c r="A5" s="86">
        <v>11010122</v>
      </c>
      <c r="B5" s="87" t="s">
        <v>1023</v>
      </c>
      <c r="C5" s="88" t="s">
        <v>1177</v>
      </c>
      <c r="D5" s="89" t="s">
        <v>1024</v>
      </c>
      <c r="E5" s="90">
        <v>374000</v>
      </c>
    </row>
    <row r="6" spans="1:5" ht="39.950000000000003" customHeight="1" x14ac:dyDescent="0.25">
      <c r="A6" s="86">
        <v>11010123</v>
      </c>
      <c r="B6" s="87" t="s">
        <v>1023</v>
      </c>
      <c r="C6" s="88" t="s">
        <v>1178</v>
      </c>
      <c r="D6" s="89" t="s">
        <v>1024</v>
      </c>
      <c r="E6" s="90">
        <v>29172000</v>
      </c>
    </row>
    <row r="7" spans="1:5" ht="39.950000000000003" customHeight="1" x14ac:dyDescent="0.25">
      <c r="A7" s="86">
        <v>11010124</v>
      </c>
      <c r="B7" s="87" t="s">
        <v>1023</v>
      </c>
      <c r="C7" s="88" t="s">
        <v>1179</v>
      </c>
      <c r="D7" s="89" t="s">
        <v>1024</v>
      </c>
      <c r="E7" s="90">
        <v>644500</v>
      </c>
    </row>
    <row r="8" spans="1:5" ht="39.950000000000003" customHeight="1" x14ac:dyDescent="0.25">
      <c r="A8" s="86">
        <v>11010125</v>
      </c>
      <c r="B8" s="87" t="s">
        <v>1023</v>
      </c>
      <c r="C8" s="88" t="s">
        <v>1180</v>
      </c>
      <c r="D8" s="89" t="s">
        <v>1024</v>
      </c>
      <c r="E8" s="90">
        <v>42075000</v>
      </c>
    </row>
    <row r="9" spans="1:5" ht="39.950000000000003" customHeight="1" x14ac:dyDescent="0.25">
      <c r="A9" s="86">
        <v>11010126</v>
      </c>
      <c r="B9" s="87" t="s">
        <v>1023</v>
      </c>
      <c r="C9" s="88" t="s">
        <v>1181</v>
      </c>
      <c r="D9" s="89" t="s">
        <v>1024</v>
      </c>
      <c r="E9" s="90">
        <v>879500</v>
      </c>
    </row>
    <row r="10" spans="1:5" ht="39.950000000000003" customHeight="1" x14ac:dyDescent="0.25">
      <c r="A10" s="86">
        <v>11010127</v>
      </c>
      <c r="B10" s="87" t="s">
        <v>1023</v>
      </c>
      <c r="C10" s="88" t="s">
        <v>1182</v>
      </c>
      <c r="D10" s="89" t="s">
        <v>1024</v>
      </c>
      <c r="E10" s="90">
        <v>68629000</v>
      </c>
    </row>
    <row r="11" spans="1:5" ht="39.950000000000003" customHeight="1" x14ac:dyDescent="0.25">
      <c r="A11" s="86">
        <v>11010201</v>
      </c>
      <c r="B11" s="87" t="s">
        <v>1023</v>
      </c>
      <c r="C11" s="88" t="s">
        <v>1183</v>
      </c>
      <c r="D11" s="89" t="s">
        <v>1031</v>
      </c>
      <c r="E11" s="90">
        <v>535500</v>
      </c>
    </row>
    <row r="12" spans="1:5" ht="39.950000000000003" customHeight="1" x14ac:dyDescent="0.25">
      <c r="A12" s="86">
        <v>11010202</v>
      </c>
      <c r="B12" s="87" t="s">
        <v>1023</v>
      </c>
      <c r="C12" s="88" t="s">
        <v>1184</v>
      </c>
      <c r="D12" s="89" t="s">
        <v>1031</v>
      </c>
      <c r="E12" s="90">
        <v>1070000</v>
      </c>
    </row>
    <row r="13" spans="1:5" ht="39.950000000000003" customHeight="1" x14ac:dyDescent="0.25">
      <c r="A13" s="86">
        <v>11010203</v>
      </c>
      <c r="B13" s="87" t="s">
        <v>1023</v>
      </c>
      <c r="C13" s="88" t="s">
        <v>1185</v>
      </c>
      <c r="D13" s="89" t="s">
        <v>1031</v>
      </c>
      <c r="E13" s="90">
        <v>2141000</v>
      </c>
    </row>
    <row r="14" spans="1:5" ht="39.950000000000003" customHeight="1" x14ac:dyDescent="0.25">
      <c r="A14" s="86">
        <v>11010204</v>
      </c>
      <c r="B14" s="87" t="s">
        <v>1023</v>
      </c>
      <c r="C14" s="88" t="s">
        <v>1186</v>
      </c>
      <c r="D14" s="89" t="s">
        <v>1031</v>
      </c>
      <c r="E14" s="90">
        <v>1259000</v>
      </c>
    </row>
    <row r="15" spans="1:5" ht="39.950000000000003" customHeight="1" x14ac:dyDescent="0.25">
      <c r="A15" s="86">
        <v>11010205</v>
      </c>
      <c r="B15" s="87" t="s">
        <v>1023</v>
      </c>
      <c r="C15" s="88" t="s">
        <v>1187</v>
      </c>
      <c r="D15" s="89" t="s">
        <v>1031</v>
      </c>
      <c r="E15" s="90">
        <v>3059000</v>
      </c>
    </row>
    <row r="16" spans="1:5" ht="39.950000000000003" customHeight="1" x14ac:dyDescent="0.25">
      <c r="A16" s="86">
        <v>11010206</v>
      </c>
      <c r="B16" s="87" t="s">
        <v>1023</v>
      </c>
      <c r="C16" s="88" t="s">
        <v>1188</v>
      </c>
      <c r="D16" s="89" t="s">
        <v>1031</v>
      </c>
      <c r="E16" s="90">
        <v>4283000</v>
      </c>
    </row>
    <row r="17" spans="1:5" ht="39.950000000000003" customHeight="1" x14ac:dyDescent="0.25">
      <c r="A17" s="86">
        <v>11010207</v>
      </c>
      <c r="B17" s="87" t="s">
        <v>1023</v>
      </c>
      <c r="C17" s="88" t="s">
        <v>1189</v>
      </c>
      <c r="D17" s="89" t="s">
        <v>1031</v>
      </c>
      <c r="E17" s="90">
        <v>108000</v>
      </c>
    </row>
    <row r="18" spans="1:5" ht="39.950000000000003" customHeight="1" x14ac:dyDescent="0.25">
      <c r="A18" s="86">
        <v>11010208</v>
      </c>
      <c r="B18" s="87" t="s">
        <v>1023</v>
      </c>
      <c r="C18" s="88" t="s">
        <v>1190</v>
      </c>
      <c r="D18" s="89" t="s">
        <v>1031</v>
      </c>
      <c r="E18" s="90">
        <v>216500</v>
      </c>
    </row>
    <row r="19" spans="1:5" ht="39.950000000000003" customHeight="1" x14ac:dyDescent="0.25">
      <c r="A19" s="86">
        <v>11010209</v>
      </c>
      <c r="B19" s="87" t="s">
        <v>1023</v>
      </c>
      <c r="C19" s="88" t="s">
        <v>1191</v>
      </c>
      <c r="D19" s="89" t="s">
        <v>1031</v>
      </c>
      <c r="E19" s="90">
        <v>6490</v>
      </c>
    </row>
    <row r="20" spans="1:5" ht="39.950000000000003" customHeight="1" x14ac:dyDescent="0.25">
      <c r="A20" s="86">
        <v>11010210</v>
      </c>
      <c r="B20" s="87" t="s">
        <v>1023</v>
      </c>
      <c r="C20" s="88" t="s">
        <v>1192</v>
      </c>
      <c r="D20" s="89" t="s">
        <v>1031</v>
      </c>
      <c r="E20" s="90">
        <v>541000</v>
      </c>
    </row>
    <row r="21" spans="1:5" ht="39.950000000000003" customHeight="1" x14ac:dyDescent="0.25">
      <c r="A21" s="86">
        <v>11010211</v>
      </c>
      <c r="B21" s="87" t="s">
        <v>1023</v>
      </c>
      <c r="C21" s="88" t="s">
        <v>1193</v>
      </c>
      <c r="D21" s="89" t="s">
        <v>1031</v>
      </c>
      <c r="E21" s="90">
        <v>721000</v>
      </c>
    </row>
    <row r="22" spans="1:5" ht="39.950000000000003" customHeight="1" x14ac:dyDescent="0.25">
      <c r="A22" s="86">
        <v>11010212</v>
      </c>
      <c r="B22" s="87" t="s">
        <v>1023</v>
      </c>
      <c r="C22" s="88" t="s">
        <v>1194</v>
      </c>
      <c r="D22" s="89" t="s">
        <v>1031</v>
      </c>
      <c r="E22" s="90">
        <v>28800</v>
      </c>
    </row>
    <row r="23" spans="1:5" ht="39.950000000000003" customHeight="1" x14ac:dyDescent="0.25">
      <c r="A23" s="86">
        <v>11010220</v>
      </c>
      <c r="B23" s="87" t="s">
        <v>1023</v>
      </c>
      <c r="C23" s="88" t="s">
        <v>1195</v>
      </c>
      <c r="D23" s="89" t="s">
        <v>1031</v>
      </c>
      <c r="E23" s="90">
        <v>1421000</v>
      </c>
    </row>
    <row r="24" spans="1:5" ht="39.950000000000003" customHeight="1" x14ac:dyDescent="0.25">
      <c r="A24" s="86">
        <v>11010230</v>
      </c>
      <c r="B24" s="87" t="s">
        <v>1023</v>
      </c>
      <c r="C24" s="88" t="s">
        <v>1196</v>
      </c>
      <c r="D24" s="89" t="s">
        <v>1031</v>
      </c>
      <c r="E24" s="90">
        <v>4116000</v>
      </c>
    </row>
    <row r="25" spans="1:5" ht="39.950000000000003" customHeight="1" x14ac:dyDescent="0.25">
      <c r="A25" s="86">
        <v>11010301</v>
      </c>
      <c r="B25" s="87" t="s">
        <v>1023</v>
      </c>
      <c r="C25" s="88" t="s">
        <v>1197</v>
      </c>
      <c r="D25" s="89" t="s">
        <v>347</v>
      </c>
      <c r="E25" s="90">
        <v>788500</v>
      </c>
    </row>
    <row r="26" spans="1:5" ht="39.950000000000003" customHeight="1" x14ac:dyDescent="0.25">
      <c r="A26" s="86">
        <v>11010302</v>
      </c>
      <c r="B26" s="87" t="s">
        <v>1023</v>
      </c>
      <c r="C26" s="88" t="s">
        <v>1198</v>
      </c>
      <c r="D26" s="89" t="s">
        <v>347</v>
      </c>
      <c r="E26" s="90">
        <v>931500</v>
      </c>
    </row>
    <row r="27" spans="1:5" ht="39.950000000000003" customHeight="1" x14ac:dyDescent="0.25">
      <c r="A27" s="86">
        <v>11010401</v>
      </c>
      <c r="B27" s="87" t="s">
        <v>1023</v>
      </c>
      <c r="C27" s="88" t="s">
        <v>1199</v>
      </c>
      <c r="D27" s="89" t="s">
        <v>184</v>
      </c>
      <c r="E27" s="90">
        <v>282000</v>
      </c>
    </row>
    <row r="28" spans="1:5" ht="39.950000000000003" customHeight="1" x14ac:dyDescent="0.25">
      <c r="A28" s="86">
        <v>11010402</v>
      </c>
      <c r="B28" s="87" t="s">
        <v>1023</v>
      </c>
      <c r="C28" s="88" t="s">
        <v>1200</v>
      </c>
      <c r="D28" s="89" t="s">
        <v>184</v>
      </c>
      <c r="E28" s="90">
        <v>442500</v>
      </c>
    </row>
    <row r="29" spans="1:5" ht="39.950000000000003" customHeight="1" x14ac:dyDescent="0.25">
      <c r="A29" s="86">
        <v>11010403</v>
      </c>
      <c r="B29" s="87" t="s">
        <v>1023</v>
      </c>
      <c r="C29" s="88" t="s">
        <v>1201</v>
      </c>
      <c r="D29" s="89" t="s">
        <v>184</v>
      </c>
      <c r="E29" s="90">
        <v>371000</v>
      </c>
    </row>
    <row r="30" spans="1:5" ht="39.950000000000003" customHeight="1" x14ac:dyDescent="0.25">
      <c r="A30" s="86">
        <v>11010404</v>
      </c>
      <c r="B30" s="87" t="s">
        <v>1023</v>
      </c>
      <c r="C30" s="88" t="s">
        <v>1202</v>
      </c>
      <c r="D30" s="89" t="s">
        <v>184</v>
      </c>
      <c r="E30" s="90">
        <v>359000</v>
      </c>
    </row>
    <row r="31" spans="1:5" ht="39.950000000000003" customHeight="1" x14ac:dyDescent="0.25">
      <c r="A31" s="86">
        <v>11010405</v>
      </c>
      <c r="B31" s="87" t="s">
        <v>1023</v>
      </c>
      <c r="C31" s="88" t="s">
        <v>1203</v>
      </c>
      <c r="D31" s="89" t="s">
        <v>184</v>
      </c>
      <c r="E31" s="90">
        <v>4172000</v>
      </c>
    </row>
    <row r="32" spans="1:5" ht="39.950000000000003" customHeight="1" x14ac:dyDescent="0.25">
      <c r="A32" s="86">
        <v>11010406</v>
      </c>
      <c r="B32" s="87" t="s">
        <v>1023</v>
      </c>
      <c r="C32" s="88" t="s">
        <v>1204</v>
      </c>
      <c r="D32" s="89" t="s">
        <v>184</v>
      </c>
      <c r="E32" s="90">
        <v>6080000</v>
      </c>
    </row>
    <row r="33" spans="1:5" ht="39.950000000000003" customHeight="1" x14ac:dyDescent="0.25">
      <c r="A33" s="86">
        <v>11010407</v>
      </c>
      <c r="B33" s="87" t="s">
        <v>1023</v>
      </c>
      <c r="C33" s="88" t="s">
        <v>1205</v>
      </c>
      <c r="D33" s="89" t="s">
        <v>184</v>
      </c>
      <c r="E33" s="90">
        <v>871000</v>
      </c>
    </row>
    <row r="34" spans="1:5" ht="39.950000000000003" customHeight="1" x14ac:dyDescent="0.25">
      <c r="A34" s="86">
        <v>11010408</v>
      </c>
      <c r="B34" s="87" t="s">
        <v>1023</v>
      </c>
      <c r="C34" s="88" t="s">
        <v>1206</v>
      </c>
      <c r="D34" s="89" t="s">
        <v>184</v>
      </c>
      <c r="E34" s="90">
        <v>535500</v>
      </c>
    </row>
    <row r="35" spans="1:5" ht="39.950000000000003" customHeight="1" x14ac:dyDescent="0.25">
      <c r="A35" s="86">
        <v>11010409</v>
      </c>
      <c r="B35" s="87" t="s">
        <v>1023</v>
      </c>
      <c r="C35" s="88" t="s">
        <v>1207</v>
      </c>
      <c r="D35" s="89" t="s">
        <v>184</v>
      </c>
      <c r="E35" s="90">
        <v>3038000</v>
      </c>
    </row>
    <row r="36" spans="1:5" ht="39.950000000000003" customHeight="1" x14ac:dyDescent="0.25">
      <c r="A36" s="86">
        <v>11010410</v>
      </c>
      <c r="B36" s="87" t="s">
        <v>1023</v>
      </c>
      <c r="C36" s="88" t="s">
        <v>1208</v>
      </c>
      <c r="D36" s="89" t="s">
        <v>184</v>
      </c>
      <c r="E36" s="90">
        <v>369000</v>
      </c>
    </row>
    <row r="37" spans="1:5" ht="39.950000000000003" customHeight="1" x14ac:dyDescent="0.25">
      <c r="A37" s="86">
        <v>11010412</v>
      </c>
      <c r="B37" s="87" t="s">
        <v>1023</v>
      </c>
      <c r="C37" s="88" t="s">
        <v>1209</v>
      </c>
      <c r="D37" s="89" t="s">
        <v>184</v>
      </c>
      <c r="E37" s="90">
        <v>464000</v>
      </c>
    </row>
    <row r="38" spans="1:5" ht="39.950000000000003" customHeight="1" x14ac:dyDescent="0.25">
      <c r="A38" s="86">
        <v>11010501</v>
      </c>
      <c r="B38" s="87" t="s">
        <v>1023</v>
      </c>
      <c r="C38" s="88" t="s">
        <v>1210</v>
      </c>
      <c r="D38" s="89" t="s">
        <v>1031</v>
      </c>
      <c r="E38" s="90">
        <v>267500</v>
      </c>
    </row>
    <row r="39" spans="1:5" ht="39.950000000000003" customHeight="1" x14ac:dyDescent="0.25">
      <c r="A39" s="86">
        <v>11010502</v>
      </c>
      <c r="B39" s="87" t="s">
        <v>1023</v>
      </c>
      <c r="C39" s="88" t="s">
        <v>1211</v>
      </c>
      <c r="D39" s="89" t="s">
        <v>347</v>
      </c>
      <c r="E39" s="90">
        <v>88200</v>
      </c>
    </row>
    <row r="40" spans="1:5" ht="39.950000000000003" customHeight="1" x14ac:dyDescent="0.25">
      <c r="A40" s="86">
        <v>11010503</v>
      </c>
      <c r="B40" s="87" t="s">
        <v>1023</v>
      </c>
      <c r="C40" s="88" t="s">
        <v>1212</v>
      </c>
      <c r="D40" s="89" t="s">
        <v>347</v>
      </c>
      <c r="E40" s="90">
        <v>155500</v>
      </c>
    </row>
    <row r="41" spans="1:5" ht="39.950000000000003" customHeight="1" x14ac:dyDescent="0.25">
      <c r="A41" s="86">
        <v>11010504</v>
      </c>
      <c r="B41" s="87" t="s">
        <v>1023</v>
      </c>
      <c r="C41" s="88" t="s">
        <v>1213</v>
      </c>
      <c r="D41" s="89" t="s">
        <v>347</v>
      </c>
      <c r="E41" s="90">
        <v>136500</v>
      </c>
    </row>
    <row r="42" spans="1:5" ht="39.950000000000003" customHeight="1" x14ac:dyDescent="0.25">
      <c r="A42" s="86">
        <v>11010505</v>
      </c>
      <c r="B42" s="87" t="s">
        <v>1023</v>
      </c>
      <c r="C42" s="88" t="s">
        <v>1214</v>
      </c>
      <c r="D42" s="89" t="s">
        <v>347</v>
      </c>
      <c r="E42" s="90">
        <v>145500</v>
      </c>
    </row>
    <row r="43" spans="1:5" ht="39.950000000000003" customHeight="1" x14ac:dyDescent="0.25">
      <c r="A43" s="86">
        <v>11010506</v>
      </c>
      <c r="B43" s="87" t="s">
        <v>1023</v>
      </c>
      <c r="C43" s="88" t="s">
        <v>1215</v>
      </c>
      <c r="D43" s="89" t="s">
        <v>347</v>
      </c>
      <c r="E43" s="90">
        <v>49800</v>
      </c>
    </row>
    <row r="44" spans="1:5" ht="39.950000000000003" customHeight="1" x14ac:dyDescent="0.25">
      <c r="A44" s="86">
        <v>11010507</v>
      </c>
      <c r="B44" s="87" t="s">
        <v>1023</v>
      </c>
      <c r="C44" s="88" t="s">
        <v>1216</v>
      </c>
      <c r="D44" s="89" t="s">
        <v>347</v>
      </c>
      <c r="E44" s="90">
        <v>53500</v>
      </c>
    </row>
    <row r="45" spans="1:5" ht="39.950000000000003" customHeight="1" x14ac:dyDescent="0.25">
      <c r="A45" s="86">
        <v>11010508</v>
      </c>
      <c r="B45" s="87" t="s">
        <v>1023</v>
      </c>
      <c r="C45" s="88" t="s">
        <v>1217</v>
      </c>
      <c r="D45" s="89" t="s">
        <v>347</v>
      </c>
      <c r="E45" s="90">
        <v>107000</v>
      </c>
    </row>
    <row r="46" spans="1:5" ht="39.950000000000003" customHeight="1" x14ac:dyDescent="0.25">
      <c r="A46" s="86">
        <v>11010509</v>
      </c>
      <c r="B46" s="87" t="s">
        <v>1023</v>
      </c>
      <c r="C46" s="88" t="s">
        <v>1218</v>
      </c>
      <c r="D46" s="89" t="s">
        <v>347</v>
      </c>
      <c r="E46" s="90">
        <v>306000</v>
      </c>
    </row>
    <row r="47" spans="1:5" ht="39.950000000000003" customHeight="1" x14ac:dyDescent="0.25">
      <c r="A47" s="86">
        <v>11010510</v>
      </c>
      <c r="B47" s="87" t="s">
        <v>1023</v>
      </c>
      <c r="C47" s="88" t="s">
        <v>1219</v>
      </c>
      <c r="D47" s="89" t="s">
        <v>1031</v>
      </c>
      <c r="E47" s="90">
        <v>3390</v>
      </c>
    </row>
    <row r="48" spans="1:5" ht="39.950000000000003" customHeight="1" x14ac:dyDescent="0.25">
      <c r="A48" s="86">
        <v>11010512</v>
      </c>
      <c r="B48" s="87" t="s">
        <v>1023</v>
      </c>
      <c r="C48" s="88" t="s">
        <v>1220</v>
      </c>
      <c r="D48" s="89" t="s">
        <v>347</v>
      </c>
      <c r="E48" s="90">
        <v>749500</v>
      </c>
    </row>
    <row r="49" spans="1:5" ht="39.950000000000003" customHeight="1" x14ac:dyDescent="0.25">
      <c r="A49" s="86">
        <v>11010513</v>
      </c>
      <c r="B49" s="87" t="s">
        <v>1023</v>
      </c>
      <c r="C49" s="88" t="s">
        <v>1221</v>
      </c>
      <c r="D49" s="89" t="s">
        <v>347</v>
      </c>
      <c r="E49" s="90">
        <v>50600</v>
      </c>
    </row>
    <row r="50" spans="1:5" ht="39.950000000000003" customHeight="1" x14ac:dyDescent="0.25">
      <c r="A50" s="86">
        <v>11010514</v>
      </c>
      <c r="B50" s="87" t="s">
        <v>1023</v>
      </c>
      <c r="C50" s="88" t="s">
        <v>1222</v>
      </c>
      <c r="D50" s="89" t="s">
        <v>347</v>
      </c>
      <c r="E50" s="90">
        <v>44800</v>
      </c>
    </row>
    <row r="51" spans="1:5" ht="39.950000000000003" customHeight="1" x14ac:dyDescent="0.25">
      <c r="A51" s="86">
        <v>11010515</v>
      </c>
      <c r="B51" s="87" t="s">
        <v>1023</v>
      </c>
      <c r="C51" s="88" t="s">
        <v>1223</v>
      </c>
      <c r="D51" s="89" t="s">
        <v>1031</v>
      </c>
      <c r="E51" s="90">
        <v>152500</v>
      </c>
    </row>
    <row r="52" spans="1:5" ht="39.950000000000003" customHeight="1" x14ac:dyDescent="0.25">
      <c r="A52" s="86">
        <v>11010516</v>
      </c>
      <c r="B52" s="87" t="s">
        <v>1023</v>
      </c>
      <c r="C52" s="88" t="s">
        <v>1224</v>
      </c>
      <c r="D52" s="89" t="s">
        <v>347</v>
      </c>
      <c r="E52" s="90">
        <v>21400</v>
      </c>
    </row>
    <row r="53" spans="1:5" ht="39.950000000000003" customHeight="1" x14ac:dyDescent="0.25">
      <c r="A53" s="86">
        <v>11010517</v>
      </c>
      <c r="B53" s="87" t="s">
        <v>1023</v>
      </c>
      <c r="C53" s="88" t="s">
        <v>1225</v>
      </c>
      <c r="D53" s="89" t="s">
        <v>347</v>
      </c>
      <c r="E53" s="90">
        <v>-26800</v>
      </c>
    </row>
    <row r="54" spans="1:5" ht="39.950000000000003" customHeight="1" x14ac:dyDescent="0.25">
      <c r="A54" s="86">
        <v>11010518</v>
      </c>
      <c r="B54" s="87" t="s">
        <v>1023</v>
      </c>
      <c r="C54" s="88" t="s">
        <v>1226</v>
      </c>
      <c r="D54" s="89" t="s">
        <v>43</v>
      </c>
      <c r="E54" s="90">
        <v>43400</v>
      </c>
    </row>
    <row r="55" spans="1:5" ht="39.950000000000003" customHeight="1" x14ac:dyDescent="0.25">
      <c r="A55" s="86">
        <v>11010601</v>
      </c>
      <c r="B55" s="87" t="s">
        <v>1023</v>
      </c>
      <c r="C55" s="88" t="s">
        <v>1227</v>
      </c>
      <c r="D55" s="89" t="s">
        <v>347</v>
      </c>
      <c r="E55" s="90">
        <v>77800</v>
      </c>
    </row>
    <row r="56" spans="1:5" ht="39.950000000000003" customHeight="1" x14ac:dyDescent="0.25">
      <c r="A56" s="86">
        <v>11010602</v>
      </c>
      <c r="B56" s="87" t="s">
        <v>1023</v>
      </c>
      <c r="C56" s="88" t="s">
        <v>1228</v>
      </c>
      <c r="D56" s="89" t="s">
        <v>347</v>
      </c>
      <c r="E56" s="90">
        <v>389000</v>
      </c>
    </row>
    <row r="57" spans="1:5" ht="39.950000000000003" customHeight="1" x14ac:dyDescent="0.25">
      <c r="A57" s="86">
        <v>11010603</v>
      </c>
      <c r="B57" s="87" t="s">
        <v>1023</v>
      </c>
      <c r="C57" s="88" t="s">
        <v>1229</v>
      </c>
      <c r="D57" s="89" t="s">
        <v>347</v>
      </c>
      <c r="E57" s="90">
        <v>389000</v>
      </c>
    </row>
    <row r="58" spans="1:5" ht="39.950000000000003" customHeight="1" x14ac:dyDescent="0.25">
      <c r="A58" s="86">
        <v>11010604</v>
      </c>
      <c r="B58" s="87" t="s">
        <v>1023</v>
      </c>
      <c r="C58" s="88" t="s">
        <v>1230</v>
      </c>
      <c r="D58" s="89" t="s">
        <v>43</v>
      </c>
      <c r="E58" s="90">
        <v>267500</v>
      </c>
    </row>
    <row r="59" spans="1:5" ht="39.950000000000003" customHeight="1" x14ac:dyDescent="0.25">
      <c r="A59" s="86">
        <v>11010605</v>
      </c>
      <c r="B59" s="87" t="s">
        <v>1023</v>
      </c>
      <c r="C59" s="88" t="s">
        <v>1231</v>
      </c>
      <c r="D59" s="89" t="s">
        <v>347</v>
      </c>
      <c r="E59" s="90">
        <v>214000</v>
      </c>
    </row>
    <row r="60" spans="1:5" ht="39.950000000000003" customHeight="1" x14ac:dyDescent="0.25">
      <c r="A60" s="86">
        <v>11010606</v>
      </c>
      <c r="B60" s="87" t="s">
        <v>1023</v>
      </c>
      <c r="C60" s="88" t="s">
        <v>1232</v>
      </c>
      <c r="D60" s="89" t="s">
        <v>1032</v>
      </c>
      <c r="E60" s="90">
        <v>103500</v>
      </c>
    </row>
    <row r="61" spans="1:5" ht="39.950000000000003" customHeight="1" x14ac:dyDescent="0.25">
      <c r="A61" s="86">
        <v>11010607</v>
      </c>
      <c r="B61" s="87" t="s">
        <v>1023</v>
      </c>
      <c r="C61" s="88" t="s">
        <v>1233</v>
      </c>
      <c r="D61" s="89" t="s">
        <v>347</v>
      </c>
      <c r="E61" s="90">
        <v>102000</v>
      </c>
    </row>
    <row r="62" spans="1:5" ht="39.950000000000003" customHeight="1" x14ac:dyDescent="0.25">
      <c r="A62" s="86">
        <v>11010608</v>
      </c>
      <c r="B62" s="87" t="s">
        <v>1023</v>
      </c>
      <c r="C62" s="88" t="s">
        <v>1234</v>
      </c>
      <c r="D62" s="89" t="s">
        <v>347</v>
      </c>
      <c r="E62" s="90">
        <v>150500</v>
      </c>
    </row>
    <row r="63" spans="1:5" ht="39.950000000000003" customHeight="1" x14ac:dyDescent="0.25">
      <c r="A63" s="86">
        <v>11010609</v>
      </c>
      <c r="B63" s="87" t="s">
        <v>1023</v>
      </c>
      <c r="C63" s="88" t="s">
        <v>1235</v>
      </c>
      <c r="D63" s="89" t="s">
        <v>347</v>
      </c>
      <c r="E63" s="90">
        <v>78700</v>
      </c>
    </row>
    <row r="64" spans="1:5" ht="39.950000000000003" customHeight="1" x14ac:dyDescent="0.25">
      <c r="A64" s="86">
        <v>11010610</v>
      </c>
      <c r="B64" s="87" t="s">
        <v>1023</v>
      </c>
      <c r="C64" s="88" t="s">
        <v>1236</v>
      </c>
      <c r="D64" s="89" t="s">
        <v>347</v>
      </c>
      <c r="E64" s="90">
        <v>180500</v>
      </c>
    </row>
    <row r="65" spans="1:5" ht="39.950000000000003" customHeight="1" x14ac:dyDescent="0.25">
      <c r="A65" s="86">
        <v>11010611</v>
      </c>
      <c r="B65" s="87" t="s">
        <v>1023</v>
      </c>
      <c r="C65" s="88" t="s">
        <v>1237</v>
      </c>
      <c r="D65" s="89" t="s">
        <v>347</v>
      </c>
      <c r="E65" s="90">
        <v>113000</v>
      </c>
    </row>
    <row r="66" spans="1:5" ht="39.950000000000003" customHeight="1" x14ac:dyDescent="0.25">
      <c r="A66" s="86">
        <v>11010612</v>
      </c>
      <c r="B66" s="87" t="s">
        <v>1023</v>
      </c>
      <c r="C66" s="88" t="s">
        <v>1238</v>
      </c>
      <c r="D66" s="89" t="s">
        <v>347</v>
      </c>
      <c r="E66" s="90">
        <v>142500</v>
      </c>
    </row>
    <row r="67" spans="1:5" ht="39.950000000000003" customHeight="1" x14ac:dyDescent="0.25">
      <c r="A67" s="86">
        <v>11010701</v>
      </c>
      <c r="B67" s="87" t="s">
        <v>1023</v>
      </c>
      <c r="C67" s="88" t="s">
        <v>1239</v>
      </c>
      <c r="D67" s="89" t="s">
        <v>43</v>
      </c>
      <c r="E67" s="90">
        <v>357000</v>
      </c>
    </row>
    <row r="68" spans="1:5" ht="39.950000000000003" customHeight="1" x14ac:dyDescent="0.25">
      <c r="A68" s="86">
        <v>11010702</v>
      </c>
      <c r="B68" s="87" t="s">
        <v>1023</v>
      </c>
      <c r="C68" s="88" t="s">
        <v>1240</v>
      </c>
      <c r="D68" s="89" t="s">
        <v>347</v>
      </c>
      <c r="E68" s="90">
        <v>106500</v>
      </c>
    </row>
    <row r="69" spans="1:5" ht="39.950000000000003" customHeight="1" x14ac:dyDescent="0.25">
      <c r="A69" s="86">
        <v>11010704</v>
      </c>
      <c r="B69" s="87" t="s">
        <v>1023</v>
      </c>
      <c r="C69" s="88" t="s">
        <v>1241</v>
      </c>
      <c r="D69" s="89" t="s">
        <v>347</v>
      </c>
      <c r="E69" s="90">
        <v>106500</v>
      </c>
    </row>
    <row r="70" spans="1:5" ht="39.950000000000003" customHeight="1" x14ac:dyDescent="0.25">
      <c r="A70" s="86">
        <v>11010705</v>
      </c>
      <c r="B70" s="87" t="s">
        <v>1023</v>
      </c>
      <c r="C70" s="88" t="s">
        <v>1242</v>
      </c>
      <c r="D70" s="89" t="s">
        <v>1243</v>
      </c>
      <c r="E70" s="90">
        <v>8100</v>
      </c>
    </row>
    <row r="71" spans="1:5" ht="39.950000000000003" customHeight="1" x14ac:dyDescent="0.25">
      <c r="A71" s="86">
        <v>11010706</v>
      </c>
      <c r="B71" s="87" t="s">
        <v>1023</v>
      </c>
      <c r="C71" s="88" t="s">
        <v>1244</v>
      </c>
      <c r="D71" s="89" t="s">
        <v>347</v>
      </c>
      <c r="E71" s="90">
        <v>134000</v>
      </c>
    </row>
    <row r="72" spans="1:5" ht="39.950000000000003" customHeight="1" x14ac:dyDescent="0.25">
      <c r="A72" s="86">
        <v>11010707</v>
      </c>
      <c r="B72" s="87" t="s">
        <v>1023</v>
      </c>
      <c r="C72" s="88" t="s">
        <v>1245</v>
      </c>
      <c r="D72" s="89" t="s">
        <v>347</v>
      </c>
      <c r="E72" s="90">
        <v>71400</v>
      </c>
    </row>
    <row r="73" spans="1:5" ht="39.950000000000003" customHeight="1" x14ac:dyDescent="0.25">
      <c r="A73" s="86">
        <v>11010708</v>
      </c>
      <c r="B73" s="87" t="s">
        <v>1023</v>
      </c>
      <c r="C73" s="88" t="s">
        <v>1246</v>
      </c>
      <c r="D73" s="89" t="s">
        <v>1243</v>
      </c>
      <c r="E73" s="90">
        <v>19100</v>
      </c>
    </row>
    <row r="74" spans="1:5" ht="39.950000000000003" customHeight="1" x14ac:dyDescent="0.25">
      <c r="A74" s="86">
        <v>11010709</v>
      </c>
      <c r="B74" s="87" t="s">
        <v>1023</v>
      </c>
      <c r="C74" s="88" t="s">
        <v>1247</v>
      </c>
      <c r="D74" s="89" t="s">
        <v>347</v>
      </c>
      <c r="E74" s="90">
        <v>71400</v>
      </c>
    </row>
    <row r="75" spans="1:5" ht="39.950000000000003" customHeight="1" x14ac:dyDescent="0.25">
      <c r="A75" s="86">
        <v>11010710</v>
      </c>
      <c r="B75" s="87" t="s">
        <v>1023</v>
      </c>
      <c r="C75" s="88" t="s">
        <v>1248</v>
      </c>
      <c r="D75" s="89" t="s">
        <v>1243</v>
      </c>
      <c r="E75" s="90">
        <v>15400</v>
      </c>
    </row>
    <row r="76" spans="1:5" ht="39.950000000000003" customHeight="1" x14ac:dyDescent="0.25">
      <c r="A76" s="86">
        <v>11010711</v>
      </c>
      <c r="B76" s="87" t="s">
        <v>1023</v>
      </c>
      <c r="C76" s="88" t="s">
        <v>1249</v>
      </c>
      <c r="D76" s="89" t="s">
        <v>347</v>
      </c>
      <c r="E76" s="90">
        <v>157500</v>
      </c>
    </row>
    <row r="77" spans="1:5" ht="39.950000000000003" customHeight="1" x14ac:dyDescent="0.25">
      <c r="A77" s="86">
        <v>11010712</v>
      </c>
      <c r="B77" s="87" t="s">
        <v>1023</v>
      </c>
      <c r="C77" s="88" t="s">
        <v>1250</v>
      </c>
      <c r="D77" s="89" t="s">
        <v>1243</v>
      </c>
      <c r="E77" s="90">
        <v>36200</v>
      </c>
    </row>
    <row r="78" spans="1:5" ht="39.950000000000003" customHeight="1" x14ac:dyDescent="0.25">
      <c r="A78" s="86">
        <v>11010713</v>
      </c>
      <c r="B78" s="87" t="s">
        <v>1023</v>
      </c>
      <c r="C78" s="88" t="s">
        <v>1251</v>
      </c>
      <c r="D78" s="89" t="s">
        <v>43</v>
      </c>
      <c r="E78" s="90">
        <v>262500</v>
      </c>
    </row>
    <row r="79" spans="1:5" ht="39.950000000000003" customHeight="1" x14ac:dyDescent="0.25">
      <c r="A79" s="86">
        <v>11010714</v>
      </c>
      <c r="B79" s="87" t="s">
        <v>1023</v>
      </c>
      <c r="C79" s="88" t="s">
        <v>1252</v>
      </c>
      <c r="D79" s="89" t="s">
        <v>347</v>
      </c>
      <c r="E79" s="90">
        <v>40100</v>
      </c>
    </row>
    <row r="80" spans="1:5" ht="39.950000000000003" customHeight="1" x14ac:dyDescent="0.25">
      <c r="A80" s="86">
        <v>11010715</v>
      </c>
      <c r="B80" s="87" t="s">
        <v>1023</v>
      </c>
      <c r="C80" s="88" t="s">
        <v>1253</v>
      </c>
      <c r="D80" s="89" t="s">
        <v>184</v>
      </c>
      <c r="E80" s="90">
        <v>428500</v>
      </c>
    </row>
    <row r="81" spans="1:5" ht="39.950000000000003" customHeight="1" x14ac:dyDescent="0.25">
      <c r="A81" s="86">
        <v>11010716</v>
      </c>
      <c r="B81" s="87" t="s">
        <v>1023</v>
      </c>
      <c r="C81" s="88" t="s">
        <v>1254</v>
      </c>
      <c r="D81" s="89" t="s">
        <v>347</v>
      </c>
      <c r="E81" s="90">
        <v>81000</v>
      </c>
    </row>
    <row r="82" spans="1:5" ht="39.950000000000003" customHeight="1" x14ac:dyDescent="0.25">
      <c r="A82" s="86">
        <v>11010801</v>
      </c>
      <c r="B82" s="87" t="s">
        <v>1023</v>
      </c>
      <c r="C82" s="88" t="s">
        <v>1255</v>
      </c>
      <c r="D82" s="89" t="s">
        <v>1256</v>
      </c>
      <c r="E82" s="90">
        <v>224500</v>
      </c>
    </row>
    <row r="83" spans="1:5" ht="39.950000000000003" customHeight="1" x14ac:dyDescent="0.25">
      <c r="A83" s="86">
        <v>11010802</v>
      </c>
      <c r="B83" s="87" t="s">
        <v>1023</v>
      </c>
      <c r="C83" s="88" t="s">
        <v>1257</v>
      </c>
      <c r="D83" s="89" t="s">
        <v>1256</v>
      </c>
      <c r="E83" s="90">
        <v>216000</v>
      </c>
    </row>
    <row r="84" spans="1:5" ht="39.950000000000003" customHeight="1" x14ac:dyDescent="0.25">
      <c r="A84" s="86">
        <v>11010803</v>
      </c>
      <c r="B84" s="87" t="s">
        <v>1023</v>
      </c>
      <c r="C84" s="88" t="s">
        <v>1258</v>
      </c>
      <c r="D84" s="89" t="s">
        <v>1031</v>
      </c>
      <c r="E84" s="90">
        <v>49500</v>
      </c>
    </row>
    <row r="85" spans="1:5" ht="39.950000000000003" customHeight="1" x14ac:dyDescent="0.25">
      <c r="A85" s="86">
        <v>11010804</v>
      </c>
      <c r="B85" s="87" t="s">
        <v>1023</v>
      </c>
      <c r="C85" s="88" t="s">
        <v>1259</v>
      </c>
      <c r="D85" s="89" t="s">
        <v>1031</v>
      </c>
      <c r="E85" s="90">
        <v>61200</v>
      </c>
    </row>
    <row r="86" spans="1:5" ht="39.950000000000003" customHeight="1" x14ac:dyDescent="0.25">
      <c r="A86" s="86">
        <v>11010805</v>
      </c>
      <c r="B86" s="87" t="s">
        <v>1023</v>
      </c>
      <c r="C86" s="88" t="s">
        <v>1260</v>
      </c>
      <c r="D86" s="89" t="s">
        <v>1031</v>
      </c>
      <c r="E86" s="90">
        <v>84200</v>
      </c>
    </row>
    <row r="87" spans="1:5" ht="39.950000000000003" customHeight="1" x14ac:dyDescent="0.25">
      <c r="A87" s="86">
        <v>11010806</v>
      </c>
      <c r="B87" s="87" t="s">
        <v>1023</v>
      </c>
      <c r="C87" s="88" t="s">
        <v>1261</v>
      </c>
      <c r="D87" s="89" t="s">
        <v>1031</v>
      </c>
      <c r="E87" s="91">
        <v>99000</v>
      </c>
    </row>
    <row r="88" spans="1:5" ht="39.950000000000003" customHeight="1" x14ac:dyDescent="0.25">
      <c r="A88" s="86">
        <v>11010808</v>
      </c>
      <c r="B88" s="87" t="s">
        <v>1023</v>
      </c>
      <c r="C88" s="88" t="s">
        <v>1262</v>
      </c>
      <c r="D88" s="89" t="s">
        <v>1031</v>
      </c>
      <c r="E88" s="91">
        <v>4640</v>
      </c>
    </row>
    <row r="89" spans="1:5" ht="39.950000000000003" customHeight="1" x14ac:dyDescent="0.25">
      <c r="A89" s="86">
        <v>11010809</v>
      </c>
      <c r="B89" s="87" t="s">
        <v>1023</v>
      </c>
      <c r="C89" s="88" t="s">
        <v>1263</v>
      </c>
      <c r="D89" s="89" t="s">
        <v>43</v>
      </c>
      <c r="E89" s="91">
        <v>138500</v>
      </c>
    </row>
    <row r="90" spans="1:5" ht="39.950000000000003" customHeight="1" x14ac:dyDescent="0.25">
      <c r="A90" s="86">
        <v>11010810</v>
      </c>
      <c r="B90" s="87" t="s">
        <v>1023</v>
      </c>
      <c r="C90" s="88" t="s">
        <v>1264</v>
      </c>
      <c r="D90" s="89" t="s">
        <v>43</v>
      </c>
      <c r="E90" s="91">
        <v>40700</v>
      </c>
    </row>
    <row r="91" spans="1:5" ht="39.950000000000003" customHeight="1" x14ac:dyDescent="0.25">
      <c r="A91" s="86">
        <v>11010811</v>
      </c>
      <c r="B91" s="87" t="s">
        <v>1023</v>
      </c>
      <c r="C91" s="88" t="s">
        <v>1265</v>
      </c>
      <c r="D91" s="89" t="s">
        <v>1031</v>
      </c>
      <c r="E91" s="91">
        <v>14400</v>
      </c>
    </row>
    <row r="92" spans="1:5" ht="39.950000000000003" customHeight="1" x14ac:dyDescent="0.25">
      <c r="A92" s="86">
        <v>11010812</v>
      </c>
      <c r="B92" s="87" t="s">
        <v>1023</v>
      </c>
      <c r="C92" s="88" t="s">
        <v>1266</v>
      </c>
      <c r="D92" s="89" t="s">
        <v>1031</v>
      </c>
      <c r="E92" s="91">
        <v>81300</v>
      </c>
    </row>
    <row r="93" spans="1:5" ht="39.950000000000003" customHeight="1" x14ac:dyDescent="0.25">
      <c r="A93" s="86">
        <v>11010813</v>
      </c>
      <c r="B93" s="87" t="s">
        <v>1023</v>
      </c>
      <c r="C93" s="88" t="s">
        <v>1267</v>
      </c>
      <c r="D93" s="89" t="s">
        <v>43</v>
      </c>
      <c r="E93" s="91">
        <v>81300</v>
      </c>
    </row>
    <row r="94" spans="1:5" ht="39.950000000000003" customHeight="1" x14ac:dyDescent="0.25">
      <c r="A94" s="86">
        <v>11010814</v>
      </c>
      <c r="B94" s="87" t="s">
        <v>1023</v>
      </c>
      <c r="C94" s="88" t="s">
        <v>1268</v>
      </c>
      <c r="D94" s="89" t="s">
        <v>1256</v>
      </c>
      <c r="E94" s="91">
        <v>134500</v>
      </c>
    </row>
    <row r="95" spans="1:5" ht="39.950000000000003" customHeight="1" x14ac:dyDescent="0.25">
      <c r="A95" s="86">
        <v>11010815</v>
      </c>
      <c r="B95" s="87" t="s">
        <v>1023</v>
      </c>
      <c r="C95" s="88" t="s">
        <v>1269</v>
      </c>
      <c r="D95" s="89" t="s">
        <v>465</v>
      </c>
      <c r="E95" s="91">
        <v>81000</v>
      </c>
    </row>
    <row r="96" spans="1:5" ht="39.950000000000003" customHeight="1" x14ac:dyDescent="0.25">
      <c r="A96" s="86">
        <v>11010816</v>
      </c>
      <c r="B96" s="87" t="s">
        <v>1023</v>
      </c>
      <c r="C96" s="88" t="s">
        <v>1270</v>
      </c>
      <c r="D96" s="89" t="s">
        <v>465</v>
      </c>
      <c r="E96" s="91">
        <v>92600</v>
      </c>
    </row>
    <row r="97" spans="1:5" ht="39.950000000000003" customHeight="1" x14ac:dyDescent="0.25">
      <c r="A97" s="86">
        <v>11010901</v>
      </c>
      <c r="B97" s="87" t="s">
        <v>1023</v>
      </c>
      <c r="C97" s="88" t="s">
        <v>1123</v>
      </c>
      <c r="D97" s="89" t="s">
        <v>347</v>
      </c>
      <c r="E97" s="91">
        <v>129000</v>
      </c>
    </row>
    <row r="98" spans="1:5" ht="39.950000000000003" customHeight="1" x14ac:dyDescent="0.25">
      <c r="A98" s="86">
        <v>11010902</v>
      </c>
      <c r="B98" s="87" t="s">
        <v>1023</v>
      </c>
      <c r="C98" s="88" t="s">
        <v>1124</v>
      </c>
      <c r="D98" s="89" t="s">
        <v>347</v>
      </c>
      <c r="E98" s="91">
        <v>43000</v>
      </c>
    </row>
    <row r="99" spans="1:5" ht="39.950000000000003" customHeight="1" x14ac:dyDescent="0.25">
      <c r="A99" s="86">
        <v>11010903</v>
      </c>
      <c r="B99" s="87" t="s">
        <v>1023</v>
      </c>
      <c r="C99" s="88" t="s">
        <v>1125</v>
      </c>
      <c r="D99" s="89" t="s">
        <v>347</v>
      </c>
      <c r="E99" s="91">
        <v>206500</v>
      </c>
    </row>
    <row r="100" spans="1:5" ht="39.950000000000003" customHeight="1" x14ac:dyDescent="0.25">
      <c r="A100" s="86">
        <v>11010904</v>
      </c>
      <c r="B100" s="87" t="s">
        <v>1023</v>
      </c>
      <c r="C100" s="88" t="s">
        <v>1126</v>
      </c>
      <c r="D100" s="89" t="s">
        <v>347</v>
      </c>
      <c r="E100" s="91">
        <v>37500</v>
      </c>
    </row>
    <row r="101" spans="1:5" ht="39.950000000000003" customHeight="1" x14ac:dyDescent="0.25">
      <c r="A101" s="86">
        <v>11010905</v>
      </c>
      <c r="B101" s="87" t="s">
        <v>1023</v>
      </c>
      <c r="C101" s="88" t="s">
        <v>1127</v>
      </c>
      <c r="D101" s="89" t="s">
        <v>1031</v>
      </c>
      <c r="E101" s="91">
        <v>116500</v>
      </c>
    </row>
    <row r="102" spans="1:5" ht="39.950000000000003" customHeight="1" x14ac:dyDescent="0.25">
      <c r="A102" s="86">
        <v>11010906</v>
      </c>
      <c r="B102" s="87" t="s">
        <v>1023</v>
      </c>
      <c r="C102" s="88" t="s">
        <v>1128</v>
      </c>
      <c r="D102" s="89" t="s">
        <v>1031</v>
      </c>
      <c r="E102" s="91">
        <v>11600</v>
      </c>
    </row>
    <row r="103" spans="1:5" ht="39.950000000000003" customHeight="1" x14ac:dyDescent="0.25">
      <c r="A103" s="86">
        <v>11010907</v>
      </c>
      <c r="B103" s="87" t="s">
        <v>1023</v>
      </c>
      <c r="C103" s="88" t="s">
        <v>1129</v>
      </c>
      <c r="D103" s="89" t="s">
        <v>1031</v>
      </c>
      <c r="E103" s="91">
        <v>39000</v>
      </c>
    </row>
    <row r="104" spans="1:5" ht="39.950000000000003" customHeight="1" x14ac:dyDescent="0.25">
      <c r="A104" s="86">
        <v>11010908</v>
      </c>
      <c r="B104" s="87" t="s">
        <v>1023</v>
      </c>
      <c r="C104" s="88" t="s">
        <v>1130</v>
      </c>
      <c r="D104" s="89" t="s">
        <v>1031</v>
      </c>
      <c r="E104" s="92">
        <v>4250</v>
      </c>
    </row>
    <row r="105" spans="1:5" ht="39.950000000000003" customHeight="1" x14ac:dyDescent="0.25">
      <c r="A105" s="86">
        <v>11010909</v>
      </c>
      <c r="B105" s="87" t="s">
        <v>1023</v>
      </c>
      <c r="C105" s="88" t="s">
        <v>1131</v>
      </c>
      <c r="D105" s="89" t="s">
        <v>347</v>
      </c>
      <c r="E105" s="92">
        <v>75000</v>
      </c>
    </row>
    <row r="106" spans="1:5" ht="39.950000000000003" customHeight="1" x14ac:dyDescent="0.25">
      <c r="A106" s="86">
        <v>11010910</v>
      </c>
      <c r="B106" s="87" t="s">
        <v>1023</v>
      </c>
      <c r="C106" s="88" t="s">
        <v>1132</v>
      </c>
      <c r="D106" s="89" t="s">
        <v>347</v>
      </c>
      <c r="E106" s="92">
        <v>11300</v>
      </c>
    </row>
    <row r="107" spans="1:5" ht="39.950000000000003" customHeight="1" x14ac:dyDescent="0.25">
      <c r="A107" s="86">
        <v>11010911</v>
      </c>
      <c r="B107" s="87" t="s">
        <v>1023</v>
      </c>
      <c r="C107" s="88" t="s">
        <v>1133</v>
      </c>
      <c r="D107" s="89" t="s">
        <v>347</v>
      </c>
      <c r="E107" s="92">
        <v>113500</v>
      </c>
    </row>
    <row r="108" spans="1:5" ht="39.950000000000003" customHeight="1" x14ac:dyDescent="0.25">
      <c r="A108" s="86">
        <v>11010912</v>
      </c>
      <c r="B108" s="87" t="s">
        <v>1023</v>
      </c>
      <c r="C108" s="88" t="s">
        <v>1134</v>
      </c>
      <c r="D108" s="89" t="s">
        <v>347</v>
      </c>
      <c r="E108" s="92">
        <v>18600</v>
      </c>
    </row>
    <row r="109" spans="1:5" ht="39.950000000000003" customHeight="1" x14ac:dyDescent="0.25">
      <c r="A109" s="86">
        <v>11010913</v>
      </c>
      <c r="B109" s="87" t="s">
        <v>1023</v>
      </c>
      <c r="C109" s="88" t="s">
        <v>1135</v>
      </c>
      <c r="D109" s="89" t="s">
        <v>347</v>
      </c>
      <c r="E109" s="92">
        <v>16200</v>
      </c>
    </row>
    <row r="110" spans="1:5" ht="39.950000000000003" customHeight="1" x14ac:dyDescent="0.25">
      <c r="A110" s="86">
        <v>11010914</v>
      </c>
      <c r="B110" s="87" t="s">
        <v>1023</v>
      </c>
      <c r="C110" s="88" t="s">
        <v>1136</v>
      </c>
      <c r="D110" s="89" t="s">
        <v>347</v>
      </c>
      <c r="E110" s="92">
        <v>5950</v>
      </c>
    </row>
    <row r="111" spans="1:5" ht="39.950000000000003" customHeight="1" x14ac:dyDescent="0.25">
      <c r="A111" s="86">
        <v>11010915</v>
      </c>
      <c r="B111" s="87" t="s">
        <v>1023</v>
      </c>
      <c r="C111" s="88" t="s">
        <v>1137</v>
      </c>
      <c r="D111" s="89" t="s">
        <v>347</v>
      </c>
      <c r="E111" s="92">
        <v>145000</v>
      </c>
    </row>
    <row r="112" spans="1:5" ht="39.950000000000003" customHeight="1" x14ac:dyDescent="0.25">
      <c r="A112" s="86">
        <v>11010916</v>
      </c>
      <c r="B112" s="87" t="s">
        <v>1023</v>
      </c>
      <c r="C112" s="88" t="s">
        <v>1271</v>
      </c>
      <c r="D112" s="89" t="s">
        <v>347</v>
      </c>
      <c r="E112" s="92">
        <v>19300</v>
      </c>
    </row>
    <row r="113" spans="1:5" ht="39.950000000000003" customHeight="1" x14ac:dyDescent="0.25">
      <c r="A113" s="86">
        <v>11010920</v>
      </c>
      <c r="B113" s="87" t="s">
        <v>1023</v>
      </c>
      <c r="C113" s="88" t="s">
        <v>1272</v>
      </c>
      <c r="D113" s="89" t="s">
        <v>465</v>
      </c>
      <c r="E113" s="92">
        <v>444000</v>
      </c>
    </row>
    <row r="114" spans="1:5" ht="39.950000000000003" customHeight="1" x14ac:dyDescent="0.25">
      <c r="A114" s="86">
        <v>11010921</v>
      </c>
      <c r="B114" s="87" t="s">
        <v>1023</v>
      </c>
      <c r="C114" s="88" t="s">
        <v>1273</v>
      </c>
      <c r="D114" s="89" t="s">
        <v>465</v>
      </c>
      <c r="E114" s="92">
        <v>35500</v>
      </c>
    </row>
    <row r="115" spans="1:5" ht="39.950000000000003" customHeight="1" x14ac:dyDescent="0.25">
      <c r="A115" s="86">
        <v>11020101</v>
      </c>
      <c r="B115" s="87" t="s">
        <v>1023</v>
      </c>
      <c r="C115" s="88" t="s">
        <v>1138</v>
      </c>
      <c r="D115" s="89" t="s">
        <v>184</v>
      </c>
      <c r="E115" s="92">
        <v>445500</v>
      </c>
    </row>
    <row r="116" spans="1:5" ht="39.950000000000003" customHeight="1" x14ac:dyDescent="0.25">
      <c r="A116" s="86">
        <v>11020102</v>
      </c>
      <c r="B116" s="87" t="s">
        <v>1023</v>
      </c>
      <c r="C116" s="88" t="s">
        <v>1274</v>
      </c>
      <c r="D116" s="89" t="s">
        <v>184</v>
      </c>
      <c r="E116" s="92">
        <v>366500</v>
      </c>
    </row>
    <row r="117" spans="1:5" ht="39.950000000000003" customHeight="1" x14ac:dyDescent="0.25">
      <c r="A117" s="86">
        <v>11020104</v>
      </c>
      <c r="B117" s="87" t="s">
        <v>1023</v>
      </c>
      <c r="C117" s="88" t="s">
        <v>1275</v>
      </c>
      <c r="D117" s="89" t="s">
        <v>184</v>
      </c>
      <c r="E117" s="92">
        <v>4278000</v>
      </c>
    </row>
    <row r="118" spans="1:5" ht="39.950000000000003" customHeight="1" x14ac:dyDescent="0.25">
      <c r="A118" s="86">
        <v>11020105</v>
      </c>
      <c r="B118" s="87" t="s">
        <v>1023</v>
      </c>
      <c r="C118" s="88" t="s">
        <v>1276</v>
      </c>
      <c r="D118" s="89" t="s">
        <v>184</v>
      </c>
      <c r="E118" s="92"/>
    </row>
    <row r="119" spans="1:5" ht="39.950000000000003" customHeight="1" x14ac:dyDescent="0.25">
      <c r="A119" s="86">
        <v>11020106</v>
      </c>
      <c r="B119" s="87" t="s">
        <v>1023</v>
      </c>
      <c r="C119" s="88" t="s">
        <v>1277</v>
      </c>
      <c r="D119" s="89" t="s">
        <v>184</v>
      </c>
      <c r="E119" s="92"/>
    </row>
    <row r="120" spans="1:5" ht="39.950000000000003" customHeight="1" x14ac:dyDescent="0.25">
      <c r="A120" s="86">
        <v>11020201</v>
      </c>
      <c r="B120" s="87" t="s">
        <v>1023</v>
      </c>
      <c r="C120" s="88" t="s">
        <v>1139</v>
      </c>
      <c r="D120" s="89" t="s">
        <v>184</v>
      </c>
      <c r="E120" s="92">
        <v>144000</v>
      </c>
    </row>
    <row r="121" spans="1:5" ht="39.950000000000003" customHeight="1" x14ac:dyDescent="0.25">
      <c r="A121" s="86">
        <v>11020202</v>
      </c>
      <c r="B121" s="87" t="s">
        <v>1023</v>
      </c>
      <c r="C121" s="88" t="s">
        <v>1140</v>
      </c>
      <c r="D121" s="89" t="s">
        <v>184</v>
      </c>
      <c r="E121" s="92">
        <v>427000</v>
      </c>
    </row>
    <row r="122" spans="1:5" ht="39.950000000000003" customHeight="1" x14ac:dyDescent="0.25">
      <c r="A122" s="86">
        <v>11020301</v>
      </c>
      <c r="B122" s="87" t="s">
        <v>1023</v>
      </c>
      <c r="C122" s="88" t="s">
        <v>1141</v>
      </c>
      <c r="D122" s="89" t="s">
        <v>184</v>
      </c>
      <c r="E122" s="92">
        <v>2440000</v>
      </c>
    </row>
    <row r="123" spans="1:5" ht="39.950000000000003" customHeight="1" x14ac:dyDescent="0.25">
      <c r="A123" s="86">
        <v>11020303</v>
      </c>
      <c r="B123" s="87" t="s">
        <v>1023</v>
      </c>
      <c r="C123" s="88" t="s">
        <v>1278</v>
      </c>
      <c r="D123" s="89" t="s">
        <v>184</v>
      </c>
      <c r="E123" s="92">
        <v>1587000</v>
      </c>
    </row>
    <row r="124" spans="1:5" ht="39.950000000000003" customHeight="1" x14ac:dyDescent="0.25">
      <c r="A124" s="86">
        <v>11020304</v>
      </c>
      <c r="B124" s="87" t="s">
        <v>1023</v>
      </c>
      <c r="C124" s="88" t="s">
        <v>1279</v>
      </c>
      <c r="D124" s="89" t="s">
        <v>184</v>
      </c>
      <c r="E124" s="92">
        <v>265500</v>
      </c>
    </row>
    <row r="125" spans="1:5" ht="39.950000000000003" customHeight="1" x14ac:dyDescent="0.25">
      <c r="A125" s="86">
        <v>11020401</v>
      </c>
      <c r="B125" s="87" t="s">
        <v>1023</v>
      </c>
      <c r="C125" s="88" t="s">
        <v>1280</v>
      </c>
      <c r="D125" s="89" t="s">
        <v>184</v>
      </c>
      <c r="E125" s="92">
        <v>245500</v>
      </c>
    </row>
    <row r="126" spans="1:5" ht="39.950000000000003" customHeight="1" x14ac:dyDescent="0.25">
      <c r="A126" s="86">
        <v>11020402</v>
      </c>
      <c r="B126" s="87" t="s">
        <v>1023</v>
      </c>
      <c r="C126" s="88" t="s">
        <v>1281</v>
      </c>
      <c r="D126" s="89" t="s">
        <v>184</v>
      </c>
      <c r="E126" s="92">
        <v>113500</v>
      </c>
    </row>
    <row r="127" spans="1:5" ht="39.950000000000003" customHeight="1" x14ac:dyDescent="0.25">
      <c r="A127" s="86">
        <v>11020501</v>
      </c>
      <c r="B127" s="87" t="s">
        <v>1023</v>
      </c>
      <c r="C127" s="88" t="s">
        <v>1282</v>
      </c>
      <c r="D127" s="89" t="s">
        <v>347</v>
      </c>
      <c r="E127" s="92">
        <v>14400</v>
      </c>
    </row>
    <row r="128" spans="1:5" ht="39.950000000000003" customHeight="1" x14ac:dyDescent="0.25">
      <c r="A128" s="86">
        <v>11020502</v>
      </c>
      <c r="B128" s="87" t="s">
        <v>1023</v>
      </c>
      <c r="C128" s="88" t="s">
        <v>1142</v>
      </c>
      <c r="D128" s="89" t="s">
        <v>184</v>
      </c>
      <c r="E128" s="92">
        <v>218000</v>
      </c>
    </row>
    <row r="129" spans="1:5" ht="39.950000000000003" customHeight="1" x14ac:dyDescent="0.25">
      <c r="A129" s="86">
        <v>11020503</v>
      </c>
      <c r="B129" s="87" t="s">
        <v>1023</v>
      </c>
      <c r="C129" s="88" t="s">
        <v>1283</v>
      </c>
      <c r="D129" s="89" t="s">
        <v>184</v>
      </c>
      <c r="E129" s="92">
        <v>1046000</v>
      </c>
    </row>
    <row r="130" spans="1:5" ht="39.950000000000003" customHeight="1" x14ac:dyDescent="0.25">
      <c r="A130" s="86">
        <v>11020504</v>
      </c>
      <c r="B130" s="87" t="s">
        <v>1023</v>
      </c>
      <c r="C130" s="88" t="s">
        <v>1284</v>
      </c>
      <c r="D130" s="89" t="s">
        <v>184</v>
      </c>
      <c r="E130" s="92">
        <v>120000</v>
      </c>
    </row>
    <row r="131" spans="1:5" ht="39.950000000000003" customHeight="1" x14ac:dyDescent="0.25">
      <c r="A131" s="86">
        <v>11020505</v>
      </c>
      <c r="B131" s="87" t="s">
        <v>1023</v>
      </c>
      <c r="C131" s="88" t="s">
        <v>1285</v>
      </c>
      <c r="D131" s="89" t="s">
        <v>184</v>
      </c>
      <c r="E131" s="92">
        <v>110500</v>
      </c>
    </row>
    <row r="132" spans="1:5" ht="39.950000000000003" customHeight="1" x14ac:dyDescent="0.25">
      <c r="A132" s="86">
        <v>11020506</v>
      </c>
      <c r="B132" s="87" t="s">
        <v>1023</v>
      </c>
      <c r="C132" s="88" t="s">
        <v>1286</v>
      </c>
      <c r="D132" s="89" t="s">
        <v>184</v>
      </c>
      <c r="E132" s="92">
        <v>311000</v>
      </c>
    </row>
    <row r="133" spans="1:5" ht="39.950000000000003" customHeight="1" x14ac:dyDescent="0.25">
      <c r="A133" s="86">
        <v>11020507</v>
      </c>
      <c r="B133" s="87" t="s">
        <v>1023</v>
      </c>
      <c r="C133" s="88" t="s">
        <v>1287</v>
      </c>
      <c r="D133" s="89" t="s">
        <v>347</v>
      </c>
      <c r="E133" s="92">
        <v>55400</v>
      </c>
    </row>
    <row r="134" spans="1:5" ht="39.950000000000003" customHeight="1" x14ac:dyDescent="0.25">
      <c r="A134" s="86">
        <v>11020508</v>
      </c>
      <c r="B134" s="87" t="s">
        <v>1023</v>
      </c>
      <c r="C134" s="88" t="s">
        <v>1288</v>
      </c>
      <c r="D134" s="89" t="s">
        <v>347</v>
      </c>
      <c r="E134" s="92">
        <v>86100</v>
      </c>
    </row>
    <row r="135" spans="1:5" ht="39.950000000000003" customHeight="1" x14ac:dyDescent="0.25">
      <c r="A135" s="86">
        <v>11020601</v>
      </c>
      <c r="B135" s="87" t="s">
        <v>1023</v>
      </c>
      <c r="C135" s="88" t="s">
        <v>1289</v>
      </c>
      <c r="D135" s="89" t="s">
        <v>347</v>
      </c>
      <c r="E135" s="92">
        <v>22200</v>
      </c>
    </row>
    <row r="136" spans="1:5" ht="39.950000000000003" customHeight="1" x14ac:dyDescent="0.25">
      <c r="A136" s="86">
        <v>11020602</v>
      </c>
      <c r="B136" s="87" t="s">
        <v>1023</v>
      </c>
      <c r="C136" s="88" t="s">
        <v>1290</v>
      </c>
      <c r="D136" s="89" t="s">
        <v>184</v>
      </c>
      <c r="E136" s="92">
        <v>215000</v>
      </c>
    </row>
  </sheetData>
  <sheetProtection password="DE19" sheet="1" selectLockedCells="1" selectUnlockedCells="1"/>
  <pageMargins left="0.7" right="0.7" top="0.75" bottom="0.75" header="0.3" footer="0.3"/>
  <pageSetup paperSize="9" orientation="portrait" horizontalDpi="4294967292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7"/>
  <sheetViews>
    <sheetView rightToLeft="1" zoomScale="80" zoomScaleNormal="80" workbookViewId="0">
      <pane ySplit="1" topLeftCell="A2" activePane="bottomLeft" state="frozen"/>
      <selection pane="bottomLeft" activeCell="C7" sqref="C7"/>
    </sheetView>
  </sheetViews>
  <sheetFormatPr defaultRowHeight="15" x14ac:dyDescent="0.25"/>
  <cols>
    <col min="1" max="1" width="14.5703125" customWidth="1"/>
    <col min="2" max="2" width="7.140625" style="47" customWidth="1"/>
    <col min="3" max="3" width="80.28515625" style="47" customWidth="1"/>
    <col min="4" max="4" width="16.28515625" style="47" customWidth="1"/>
    <col min="5" max="5" width="17.28515625" style="47" customWidth="1"/>
    <col min="6" max="7" width="9.28515625" style="47" customWidth="1"/>
    <col min="8" max="9" width="9.140625" style="47"/>
  </cols>
  <sheetData>
    <row r="1" spans="1:5" s="73" customFormat="1" ht="32.25" customHeight="1" x14ac:dyDescent="0.25">
      <c r="A1" s="75" t="s">
        <v>1160</v>
      </c>
      <c r="B1" s="75" t="s">
        <v>1143</v>
      </c>
      <c r="C1" s="75" t="s">
        <v>1293</v>
      </c>
      <c r="D1" s="75" t="s">
        <v>1080</v>
      </c>
      <c r="E1" s="99" t="s">
        <v>1144</v>
      </c>
    </row>
    <row r="2" spans="1:5" s="47" customFormat="1" ht="24.95" customHeight="1" x14ac:dyDescent="0.45">
      <c r="A2" s="100"/>
      <c r="B2" s="151" t="s">
        <v>1146</v>
      </c>
      <c r="C2" s="151"/>
      <c r="D2" s="101"/>
      <c r="E2" s="102"/>
    </row>
    <row r="3" spans="1:5" s="47" customFormat="1" ht="21.95" customHeight="1" x14ac:dyDescent="0.25">
      <c r="A3" s="103">
        <v>14160201</v>
      </c>
      <c r="B3" s="74">
        <v>1</v>
      </c>
      <c r="C3" s="80" t="s">
        <v>784</v>
      </c>
      <c r="D3" s="74" t="s">
        <v>304</v>
      </c>
      <c r="E3" s="104">
        <v>227136.3</v>
      </c>
    </row>
    <row r="4" spans="1:5" s="47" customFormat="1" ht="21.95" customHeight="1" x14ac:dyDescent="0.25">
      <c r="A4" s="103">
        <v>13041801</v>
      </c>
      <c r="B4" s="74">
        <v>2</v>
      </c>
      <c r="C4" s="80" t="s">
        <v>140</v>
      </c>
      <c r="D4" s="74" t="s">
        <v>304</v>
      </c>
      <c r="E4" s="104">
        <v>228675.5</v>
      </c>
    </row>
    <row r="5" spans="1:5" s="47" customFormat="1" ht="21.95" customHeight="1" x14ac:dyDescent="0.25">
      <c r="A5" s="103">
        <v>17020301</v>
      </c>
      <c r="B5" s="74">
        <v>3</v>
      </c>
      <c r="C5" s="80" t="s">
        <v>866</v>
      </c>
      <c r="D5" s="74" t="s">
        <v>304</v>
      </c>
      <c r="E5" s="104">
        <v>327456.5</v>
      </c>
    </row>
    <row r="6" spans="1:5" s="47" customFormat="1" ht="21.95" customHeight="1" x14ac:dyDescent="0.25">
      <c r="A6" s="103">
        <v>14060101</v>
      </c>
      <c r="B6" s="74">
        <v>4</v>
      </c>
      <c r="C6" s="80" t="s">
        <v>333</v>
      </c>
      <c r="D6" s="74" t="s">
        <v>304</v>
      </c>
      <c r="E6" s="104">
        <v>246995.1</v>
      </c>
    </row>
    <row r="7" spans="1:5" s="47" customFormat="1" ht="21.95" customHeight="1" x14ac:dyDescent="0.25">
      <c r="A7" s="103">
        <v>17030702</v>
      </c>
      <c r="B7" s="74">
        <v>5</v>
      </c>
      <c r="C7" s="80" t="s">
        <v>303</v>
      </c>
      <c r="D7" s="74" t="s">
        <v>304</v>
      </c>
      <c r="E7" s="104">
        <v>362739.7</v>
      </c>
    </row>
    <row r="8" spans="1:5" s="47" customFormat="1" ht="21.95" customHeight="1" x14ac:dyDescent="0.25">
      <c r="A8" s="103">
        <v>14070202</v>
      </c>
      <c r="B8" s="74">
        <v>6</v>
      </c>
      <c r="C8" s="80" t="s">
        <v>299</v>
      </c>
      <c r="D8" s="74" t="s">
        <v>304</v>
      </c>
      <c r="E8" s="104">
        <v>247827.8</v>
      </c>
    </row>
    <row r="9" spans="1:5" s="47" customFormat="1" ht="21.95" customHeight="1" x14ac:dyDescent="0.25">
      <c r="A9" s="103">
        <v>14070201</v>
      </c>
      <c r="B9" s="74">
        <v>7</v>
      </c>
      <c r="C9" s="80" t="s">
        <v>298</v>
      </c>
      <c r="D9" s="74" t="s">
        <v>304</v>
      </c>
      <c r="E9" s="104">
        <v>319171.7</v>
      </c>
    </row>
    <row r="10" spans="1:5" s="47" customFormat="1" ht="21.95" customHeight="1" x14ac:dyDescent="0.25">
      <c r="A10" s="103">
        <v>14240501</v>
      </c>
      <c r="B10" s="74">
        <v>8</v>
      </c>
      <c r="C10" s="80" t="s">
        <v>192</v>
      </c>
      <c r="D10" s="74" t="s">
        <v>304</v>
      </c>
      <c r="E10" s="104">
        <v>242935.3</v>
      </c>
    </row>
    <row r="11" spans="1:5" s="47" customFormat="1" ht="21.95" customHeight="1" x14ac:dyDescent="0.25">
      <c r="A11" s="103">
        <v>14280502</v>
      </c>
      <c r="B11" s="74">
        <v>9</v>
      </c>
      <c r="C11" s="80" t="s">
        <v>576</v>
      </c>
      <c r="D11" s="74" t="s">
        <v>164</v>
      </c>
      <c r="E11" s="104">
        <v>72247.399999999994</v>
      </c>
    </row>
    <row r="12" spans="1:5" s="47" customFormat="1" ht="21.95" customHeight="1" x14ac:dyDescent="0.25">
      <c r="A12" s="103">
        <v>14020301</v>
      </c>
      <c r="B12" s="74">
        <v>10</v>
      </c>
      <c r="C12" s="80" t="s">
        <v>446</v>
      </c>
      <c r="D12" s="74" t="s">
        <v>304</v>
      </c>
      <c r="E12" s="104">
        <v>147361.20000000001</v>
      </c>
    </row>
    <row r="13" spans="1:5" s="47" customFormat="1" ht="21.95" customHeight="1" x14ac:dyDescent="0.25">
      <c r="A13" s="105">
        <v>14050202</v>
      </c>
      <c r="B13" s="74">
        <v>11</v>
      </c>
      <c r="C13" s="80" t="s">
        <v>314</v>
      </c>
      <c r="D13" s="74" t="s">
        <v>304</v>
      </c>
      <c r="E13" s="104">
        <v>170944.2</v>
      </c>
    </row>
    <row r="14" spans="1:5" s="47" customFormat="1" ht="21.95" customHeight="1" x14ac:dyDescent="0.25">
      <c r="A14" s="103">
        <v>14050201</v>
      </c>
      <c r="B14" s="74">
        <v>12</v>
      </c>
      <c r="C14" s="80" t="s">
        <v>313</v>
      </c>
      <c r="D14" s="74" t="s">
        <v>304</v>
      </c>
      <c r="E14" s="104">
        <v>199659.1</v>
      </c>
    </row>
    <row r="15" spans="1:5" s="47" customFormat="1" ht="21.95" customHeight="1" x14ac:dyDescent="0.25">
      <c r="A15" s="103">
        <v>14110102</v>
      </c>
      <c r="B15" s="74">
        <v>13</v>
      </c>
      <c r="C15" s="80" t="s">
        <v>604</v>
      </c>
      <c r="D15" s="74" t="s">
        <v>304</v>
      </c>
      <c r="E15" s="104">
        <v>200066.9</v>
      </c>
    </row>
    <row r="16" spans="1:5" s="47" customFormat="1" ht="21.75" customHeight="1" x14ac:dyDescent="0.25">
      <c r="A16" s="103">
        <v>14110101</v>
      </c>
      <c r="B16" s="74">
        <v>14</v>
      </c>
      <c r="C16" s="80" t="s">
        <v>603</v>
      </c>
      <c r="D16" s="74" t="s">
        <v>304</v>
      </c>
      <c r="E16" s="104">
        <v>250197.4</v>
      </c>
    </row>
    <row r="17" spans="1:5" s="47" customFormat="1" ht="21.95" customHeight="1" x14ac:dyDescent="0.25">
      <c r="A17" s="103">
        <v>14080102</v>
      </c>
      <c r="B17" s="74">
        <v>15</v>
      </c>
      <c r="C17" s="80" t="s">
        <v>562</v>
      </c>
      <c r="D17" s="74" t="s">
        <v>304</v>
      </c>
      <c r="E17" s="104">
        <v>195262.7</v>
      </c>
    </row>
    <row r="18" spans="1:5" s="47" customFormat="1" ht="21.95" customHeight="1" x14ac:dyDescent="0.25">
      <c r="A18" s="103">
        <v>14080101</v>
      </c>
      <c r="B18" s="74">
        <v>16</v>
      </c>
      <c r="C18" s="80" t="s">
        <v>458</v>
      </c>
      <c r="D18" s="74" t="s">
        <v>304</v>
      </c>
      <c r="E18" s="104">
        <v>235512.6</v>
      </c>
    </row>
    <row r="19" spans="1:5" s="47" customFormat="1" ht="21.95" customHeight="1" x14ac:dyDescent="0.25">
      <c r="A19" s="103">
        <v>13010601</v>
      </c>
      <c r="B19" s="74">
        <v>17</v>
      </c>
      <c r="C19" s="80" t="s">
        <v>399</v>
      </c>
      <c r="D19" s="74" t="s">
        <v>304</v>
      </c>
      <c r="E19" s="104">
        <v>306203.09999999998</v>
      </c>
    </row>
    <row r="20" spans="1:5" s="47" customFormat="1" ht="21.95" customHeight="1" x14ac:dyDescent="0.25">
      <c r="A20" s="103">
        <v>14060301</v>
      </c>
      <c r="B20" s="74">
        <v>18</v>
      </c>
      <c r="C20" s="80" t="s">
        <v>652</v>
      </c>
      <c r="D20" s="74" t="s">
        <v>304</v>
      </c>
      <c r="E20" s="104">
        <v>175934.7</v>
      </c>
    </row>
    <row r="21" spans="1:5" s="47" customFormat="1" ht="21.95" customHeight="1" x14ac:dyDescent="0.25">
      <c r="A21" s="103">
        <v>14070401</v>
      </c>
      <c r="B21" s="74">
        <v>19</v>
      </c>
      <c r="C21" s="80" t="s">
        <v>302</v>
      </c>
      <c r="D21" s="74" t="s">
        <v>304</v>
      </c>
      <c r="E21" s="104">
        <v>145601.79999999999</v>
      </c>
    </row>
    <row r="22" spans="1:5" s="47" customFormat="1" ht="21.95" customHeight="1" x14ac:dyDescent="0.25">
      <c r="A22" s="103">
        <v>14060201</v>
      </c>
      <c r="B22" s="74">
        <v>20</v>
      </c>
      <c r="C22" s="80" t="s">
        <v>334</v>
      </c>
      <c r="D22" s="74" t="s">
        <v>304</v>
      </c>
      <c r="E22" s="104">
        <v>191751.3</v>
      </c>
    </row>
    <row r="23" spans="1:5" s="47" customFormat="1" ht="21.95" customHeight="1" x14ac:dyDescent="0.25">
      <c r="A23" s="103">
        <v>14020102</v>
      </c>
      <c r="B23" s="74">
        <v>21</v>
      </c>
      <c r="C23" s="80" t="s">
        <v>179</v>
      </c>
      <c r="D23" s="74" t="s">
        <v>304</v>
      </c>
      <c r="E23" s="104">
        <v>184386.8</v>
      </c>
    </row>
    <row r="24" spans="1:5" s="47" customFormat="1" ht="21.95" customHeight="1" x14ac:dyDescent="0.25">
      <c r="A24" s="103">
        <v>14020101</v>
      </c>
      <c r="B24" s="74">
        <v>22</v>
      </c>
      <c r="C24" s="80" t="s">
        <v>326</v>
      </c>
      <c r="D24" s="74" t="s">
        <v>304</v>
      </c>
      <c r="E24" s="104">
        <v>219845.8</v>
      </c>
    </row>
    <row r="25" spans="1:5" s="47" customFormat="1" ht="21.95" customHeight="1" x14ac:dyDescent="0.25">
      <c r="A25" s="103">
        <v>14220302</v>
      </c>
      <c r="B25" s="74">
        <v>23</v>
      </c>
      <c r="C25" s="80" t="s">
        <v>215</v>
      </c>
      <c r="D25" s="74" t="s">
        <v>304</v>
      </c>
      <c r="E25" s="104">
        <v>191751.3</v>
      </c>
    </row>
    <row r="26" spans="1:5" s="47" customFormat="1" ht="21.95" customHeight="1" x14ac:dyDescent="0.25">
      <c r="A26" s="103">
        <v>14220301</v>
      </c>
      <c r="B26" s="74">
        <v>24</v>
      </c>
      <c r="C26" s="80" t="s">
        <v>222</v>
      </c>
      <c r="D26" s="74" t="s">
        <v>304</v>
      </c>
      <c r="E26" s="104">
        <v>231948.1</v>
      </c>
    </row>
    <row r="27" spans="1:5" s="47" customFormat="1" ht="21.95" customHeight="1" x14ac:dyDescent="0.25">
      <c r="A27" s="103">
        <v>14020201</v>
      </c>
      <c r="B27" s="74">
        <v>25</v>
      </c>
      <c r="C27" s="80" t="s">
        <v>435</v>
      </c>
      <c r="D27" s="74" t="s">
        <v>304</v>
      </c>
      <c r="E27" s="104">
        <v>263281.09999999998</v>
      </c>
    </row>
    <row r="28" spans="1:5" s="47" customFormat="1" ht="21.95" customHeight="1" x14ac:dyDescent="0.25">
      <c r="A28" s="103">
        <v>14150201</v>
      </c>
      <c r="B28" s="74">
        <v>26</v>
      </c>
      <c r="C28" s="80" t="s">
        <v>453</v>
      </c>
      <c r="D28" s="74" t="s">
        <v>304</v>
      </c>
      <c r="E28" s="104">
        <v>170944.2</v>
      </c>
    </row>
    <row r="29" spans="1:5" s="47" customFormat="1" ht="21.95" customHeight="1" x14ac:dyDescent="0.25">
      <c r="A29" s="103">
        <v>14200202</v>
      </c>
      <c r="B29" s="74">
        <v>27</v>
      </c>
      <c r="C29" s="80" t="s">
        <v>903</v>
      </c>
      <c r="D29" s="74" t="s">
        <v>304</v>
      </c>
      <c r="E29" s="104">
        <v>191751.3</v>
      </c>
    </row>
    <row r="30" spans="1:5" s="47" customFormat="1" ht="21.95" customHeight="1" x14ac:dyDescent="0.25">
      <c r="A30" s="103">
        <v>14200201</v>
      </c>
      <c r="B30" s="74">
        <v>28</v>
      </c>
      <c r="C30" s="80" t="s">
        <v>902</v>
      </c>
      <c r="D30" s="74" t="s">
        <v>304</v>
      </c>
      <c r="E30" s="104">
        <v>246995.1</v>
      </c>
    </row>
    <row r="31" spans="1:5" s="47" customFormat="1" ht="21.95" customHeight="1" x14ac:dyDescent="0.25">
      <c r="A31" s="103">
        <v>17020302</v>
      </c>
      <c r="B31" s="74">
        <v>29</v>
      </c>
      <c r="C31" s="80" t="s">
        <v>867</v>
      </c>
      <c r="D31" s="74" t="s">
        <v>304</v>
      </c>
      <c r="E31" s="104">
        <v>260480.5</v>
      </c>
    </row>
    <row r="32" spans="1:5" s="47" customFormat="1" ht="21.95" customHeight="1" x14ac:dyDescent="0.25">
      <c r="A32" s="103">
        <v>12010304</v>
      </c>
      <c r="B32" s="74">
        <v>30</v>
      </c>
      <c r="C32" s="80" t="s">
        <v>327</v>
      </c>
      <c r="D32" s="74" t="s">
        <v>304</v>
      </c>
      <c r="E32" s="104">
        <v>301160.8</v>
      </c>
    </row>
    <row r="33" spans="1:5" s="47" customFormat="1" ht="21.95" customHeight="1" x14ac:dyDescent="0.25">
      <c r="A33" s="103">
        <v>14070301</v>
      </c>
      <c r="B33" s="74">
        <v>31</v>
      </c>
      <c r="C33" s="80" t="s">
        <v>300</v>
      </c>
      <c r="D33" s="74" t="s">
        <v>304</v>
      </c>
      <c r="E33" s="104">
        <v>247827.8</v>
      </c>
    </row>
    <row r="34" spans="1:5" s="47" customFormat="1" ht="21.95" customHeight="1" x14ac:dyDescent="0.25">
      <c r="A34" s="103">
        <v>14090201</v>
      </c>
      <c r="B34" s="74">
        <v>32</v>
      </c>
      <c r="C34" s="80" t="s">
        <v>391</v>
      </c>
      <c r="D34" s="74" t="s">
        <v>304</v>
      </c>
      <c r="E34" s="104">
        <v>206082.4</v>
      </c>
    </row>
    <row r="35" spans="1:5" s="47" customFormat="1" ht="21.95" customHeight="1" x14ac:dyDescent="0.25">
      <c r="A35" s="103">
        <v>14240601</v>
      </c>
      <c r="B35" s="74">
        <v>33</v>
      </c>
      <c r="C35" s="80" t="s">
        <v>75</v>
      </c>
      <c r="D35" s="74" t="s">
        <v>304</v>
      </c>
      <c r="E35" s="104">
        <v>184081.4</v>
      </c>
    </row>
    <row r="36" spans="1:5" s="47" customFormat="1" ht="21.95" customHeight="1" x14ac:dyDescent="0.25">
      <c r="A36" s="103">
        <v>14120301</v>
      </c>
      <c r="B36" s="74">
        <v>34</v>
      </c>
      <c r="C36" s="80" t="s">
        <v>698</v>
      </c>
      <c r="D36" s="74" t="s">
        <v>304</v>
      </c>
      <c r="E36" s="104">
        <v>235512.6</v>
      </c>
    </row>
    <row r="37" spans="1:5" s="47" customFormat="1" ht="21.95" customHeight="1" x14ac:dyDescent="0.25">
      <c r="A37" s="103">
        <v>14120302</v>
      </c>
      <c r="B37" s="74">
        <v>35</v>
      </c>
      <c r="C37" s="80" t="s">
        <v>699</v>
      </c>
      <c r="D37" s="74" t="s">
        <v>304</v>
      </c>
      <c r="E37" s="104">
        <v>96495</v>
      </c>
    </row>
    <row r="38" spans="1:5" s="47" customFormat="1" ht="21.95" customHeight="1" x14ac:dyDescent="0.25">
      <c r="A38" s="103">
        <v>19020199</v>
      </c>
      <c r="B38" s="74">
        <v>36</v>
      </c>
      <c r="C38" s="80" t="s">
        <v>413</v>
      </c>
      <c r="D38" s="74" t="s">
        <v>413</v>
      </c>
      <c r="E38" s="104">
        <v>0</v>
      </c>
    </row>
    <row r="39" spans="1:5" s="47" customFormat="1" ht="21.95" customHeight="1" x14ac:dyDescent="0.25">
      <c r="A39" s="103">
        <v>13020501</v>
      </c>
      <c r="B39" s="74">
        <v>37</v>
      </c>
      <c r="C39" s="80" t="s">
        <v>927</v>
      </c>
      <c r="D39" s="74" t="s">
        <v>304</v>
      </c>
      <c r="E39" s="104">
        <v>221969.4</v>
      </c>
    </row>
    <row r="40" spans="1:5" s="47" customFormat="1" ht="21.95" customHeight="1" x14ac:dyDescent="0.25">
      <c r="A40" s="103">
        <v>17020602</v>
      </c>
      <c r="B40" s="74">
        <v>38</v>
      </c>
      <c r="C40" s="80" t="s">
        <v>917</v>
      </c>
      <c r="D40" s="74" t="s">
        <v>304</v>
      </c>
      <c r="E40" s="104">
        <v>128183.2</v>
      </c>
    </row>
    <row r="41" spans="1:5" s="47" customFormat="1" ht="21.95" customHeight="1" x14ac:dyDescent="0.25">
      <c r="A41" s="103">
        <v>17020601</v>
      </c>
      <c r="B41" s="74">
        <v>39</v>
      </c>
      <c r="C41" s="80" t="s">
        <v>916</v>
      </c>
      <c r="D41" s="74" t="s">
        <v>304</v>
      </c>
      <c r="E41" s="104">
        <v>155054.6</v>
      </c>
    </row>
    <row r="42" spans="1:5" s="47" customFormat="1" ht="21.95" customHeight="1" x14ac:dyDescent="0.25">
      <c r="A42" s="103">
        <v>14050101</v>
      </c>
      <c r="B42" s="74">
        <v>40</v>
      </c>
      <c r="C42" s="80" t="s">
        <v>312</v>
      </c>
      <c r="D42" s="74" t="s">
        <v>304</v>
      </c>
      <c r="E42" s="104">
        <v>266015.40000000002</v>
      </c>
    </row>
    <row r="43" spans="1:5" s="47" customFormat="1" ht="21.95" customHeight="1" x14ac:dyDescent="0.25">
      <c r="A43" s="103">
        <v>14010101</v>
      </c>
      <c r="B43" s="74">
        <v>41</v>
      </c>
      <c r="C43" s="80" t="s">
        <v>37</v>
      </c>
      <c r="D43" s="74" t="s">
        <v>304</v>
      </c>
      <c r="E43" s="104">
        <v>164459.9</v>
      </c>
    </row>
    <row r="44" spans="1:5" s="47" customFormat="1" ht="21.95" customHeight="1" x14ac:dyDescent="0.25">
      <c r="A44" s="103">
        <v>14220202</v>
      </c>
      <c r="B44" s="74">
        <v>42</v>
      </c>
      <c r="C44" s="80" t="s">
        <v>224</v>
      </c>
      <c r="D44" s="74" t="s">
        <v>304</v>
      </c>
      <c r="E44" s="104">
        <v>198889.60000000001</v>
      </c>
    </row>
    <row r="45" spans="1:5" s="47" customFormat="1" ht="21.95" customHeight="1" x14ac:dyDescent="0.25">
      <c r="A45" s="103">
        <v>14160104</v>
      </c>
      <c r="B45" s="74">
        <v>43</v>
      </c>
      <c r="C45" s="80" t="s">
        <v>461</v>
      </c>
      <c r="D45" s="74" t="s">
        <v>304</v>
      </c>
      <c r="E45" s="104">
        <v>164673.29999999999</v>
      </c>
    </row>
    <row r="46" spans="1:5" s="47" customFormat="1" ht="21.95" customHeight="1" x14ac:dyDescent="0.25">
      <c r="A46" s="103">
        <v>14160102</v>
      </c>
      <c r="B46" s="74">
        <v>44</v>
      </c>
      <c r="C46" s="80" t="s">
        <v>460</v>
      </c>
      <c r="D46" s="74" t="s">
        <v>304</v>
      </c>
      <c r="E46" s="104">
        <v>217759</v>
      </c>
    </row>
    <row r="47" spans="1:5" s="47" customFormat="1" ht="21.95" customHeight="1" x14ac:dyDescent="0.25">
      <c r="A47" s="103">
        <v>14160101</v>
      </c>
      <c r="B47" s="74">
        <v>45</v>
      </c>
      <c r="C47" s="80" t="s">
        <v>459</v>
      </c>
      <c r="D47" s="74" t="s">
        <v>304</v>
      </c>
      <c r="E47" s="104">
        <v>270464.40000000002</v>
      </c>
    </row>
    <row r="48" spans="1:5" s="47" customFormat="1" ht="21.95" customHeight="1" x14ac:dyDescent="0.25">
      <c r="A48" s="103">
        <v>14150102</v>
      </c>
      <c r="B48" s="74">
        <v>46</v>
      </c>
      <c r="C48" s="80" t="s">
        <v>361</v>
      </c>
      <c r="D48" s="74" t="s">
        <v>304</v>
      </c>
      <c r="E48" s="104">
        <v>174394.2</v>
      </c>
    </row>
    <row r="49" spans="1:5" s="47" customFormat="1" ht="21.95" customHeight="1" x14ac:dyDescent="0.25">
      <c r="A49" s="103">
        <v>14150101</v>
      </c>
      <c r="B49" s="74">
        <v>47</v>
      </c>
      <c r="C49" s="80" t="s">
        <v>358</v>
      </c>
      <c r="D49" s="74" t="s">
        <v>304</v>
      </c>
      <c r="E49" s="104">
        <v>206497.2</v>
      </c>
    </row>
    <row r="50" spans="1:5" s="47" customFormat="1" ht="21.95" customHeight="1" x14ac:dyDescent="0.25">
      <c r="A50" s="103">
        <v>14130403</v>
      </c>
      <c r="B50" s="74">
        <v>48</v>
      </c>
      <c r="C50" s="80" t="s">
        <v>830</v>
      </c>
      <c r="D50" s="74" t="s">
        <v>304</v>
      </c>
      <c r="E50" s="104">
        <v>166415.6</v>
      </c>
    </row>
    <row r="51" spans="1:5" s="47" customFormat="1" ht="21.95" customHeight="1" x14ac:dyDescent="0.25">
      <c r="A51" s="103">
        <v>14180303</v>
      </c>
      <c r="B51" s="74">
        <v>49</v>
      </c>
      <c r="C51" s="80" t="s">
        <v>608</v>
      </c>
      <c r="D51" s="74" t="s">
        <v>304</v>
      </c>
      <c r="E51" s="104">
        <v>173580.5</v>
      </c>
    </row>
    <row r="52" spans="1:5" s="47" customFormat="1" ht="21.95" customHeight="1" x14ac:dyDescent="0.25">
      <c r="A52" s="103">
        <v>14100102</v>
      </c>
      <c r="B52" s="74">
        <v>50</v>
      </c>
      <c r="C52" s="80" t="s">
        <v>555</v>
      </c>
      <c r="D52" s="74" t="s">
        <v>304</v>
      </c>
      <c r="E52" s="104">
        <v>215025.9</v>
      </c>
    </row>
    <row r="53" spans="1:5" s="47" customFormat="1" ht="21.95" customHeight="1" x14ac:dyDescent="0.25">
      <c r="A53" s="103">
        <v>14100101</v>
      </c>
      <c r="B53" s="74">
        <v>51</v>
      </c>
      <c r="C53" s="80" t="s">
        <v>554</v>
      </c>
      <c r="D53" s="74" t="s">
        <v>304</v>
      </c>
      <c r="E53" s="104">
        <v>257708</v>
      </c>
    </row>
    <row r="54" spans="1:5" s="47" customFormat="1" ht="21.95" customHeight="1" x14ac:dyDescent="0.25">
      <c r="A54" s="103">
        <v>14190102</v>
      </c>
      <c r="B54" s="74">
        <v>52</v>
      </c>
      <c r="C54" s="80" t="s">
        <v>843</v>
      </c>
      <c r="D54" s="74" t="s">
        <v>304</v>
      </c>
      <c r="E54" s="104">
        <v>216838.9</v>
      </c>
    </row>
    <row r="55" spans="1:5" s="47" customFormat="1" ht="21.95" customHeight="1" x14ac:dyDescent="0.25">
      <c r="A55" s="103">
        <v>14190101</v>
      </c>
      <c r="B55" s="74">
        <v>53</v>
      </c>
      <c r="C55" s="80" t="s">
        <v>842</v>
      </c>
      <c r="D55" s="74" t="s">
        <v>304</v>
      </c>
      <c r="E55" s="104">
        <v>254178.8</v>
      </c>
    </row>
    <row r="56" spans="1:5" s="47" customFormat="1" ht="21.95" customHeight="1" x14ac:dyDescent="0.25">
      <c r="A56" s="103">
        <v>14130102</v>
      </c>
      <c r="B56" s="74">
        <v>54</v>
      </c>
      <c r="C56" s="80" t="s">
        <v>489</v>
      </c>
      <c r="D56" s="74" t="s">
        <v>304</v>
      </c>
      <c r="E56" s="104">
        <v>175934.7</v>
      </c>
    </row>
    <row r="57" spans="1:5" s="47" customFormat="1" ht="21.95" customHeight="1" x14ac:dyDescent="0.25">
      <c r="A57" s="103">
        <v>14130101</v>
      </c>
      <c r="B57" s="74">
        <v>55</v>
      </c>
      <c r="C57" s="80" t="s">
        <v>497</v>
      </c>
      <c r="D57" s="74" t="s">
        <v>304</v>
      </c>
      <c r="E57" s="104">
        <v>198889.60000000001</v>
      </c>
    </row>
    <row r="58" spans="1:5" s="47" customFormat="1" ht="21.95" customHeight="1" x14ac:dyDescent="0.25">
      <c r="A58" s="103">
        <v>14040102</v>
      </c>
      <c r="B58" s="74">
        <v>56</v>
      </c>
      <c r="C58" s="80" t="s">
        <v>271</v>
      </c>
      <c r="D58" s="74" t="s">
        <v>304</v>
      </c>
      <c r="E58" s="104">
        <v>189432.8</v>
      </c>
    </row>
    <row r="59" spans="1:5" s="47" customFormat="1" ht="21.95" customHeight="1" x14ac:dyDescent="0.25">
      <c r="A59" s="103">
        <v>14040101</v>
      </c>
      <c r="B59" s="74">
        <v>57</v>
      </c>
      <c r="C59" s="80" t="s">
        <v>270</v>
      </c>
      <c r="D59" s="74" t="s">
        <v>304</v>
      </c>
      <c r="E59" s="104">
        <v>235221.2</v>
      </c>
    </row>
    <row r="60" spans="1:5" s="47" customFormat="1" ht="21.95" customHeight="1" x14ac:dyDescent="0.25">
      <c r="A60" s="103">
        <v>14040202</v>
      </c>
      <c r="B60" s="74">
        <v>58</v>
      </c>
      <c r="C60" s="80" t="s">
        <v>274</v>
      </c>
      <c r="D60" s="74" t="s">
        <v>304</v>
      </c>
      <c r="E60" s="104">
        <v>185982.8</v>
      </c>
    </row>
    <row r="61" spans="1:5" s="47" customFormat="1" ht="21.95" customHeight="1" x14ac:dyDescent="0.25">
      <c r="A61" s="103">
        <v>14040201</v>
      </c>
      <c r="B61" s="74">
        <v>59</v>
      </c>
      <c r="C61" s="80" t="s">
        <v>273</v>
      </c>
      <c r="D61" s="74" t="s">
        <v>304</v>
      </c>
      <c r="E61" s="104">
        <v>220890.1</v>
      </c>
    </row>
    <row r="62" spans="1:5" s="47" customFormat="1" ht="21.95" customHeight="1" x14ac:dyDescent="0.25">
      <c r="A62" s="103">
        <v>14230301</v>
      </c>
      <c r="B62" s="74">
        <v>60</v>
      </c>
      <c r="C62" s="80" t="s">
        <v>954</v>
      </c>
      <c r="D62" s="74" t="s">
        <v>304</v>
      </c>
      <c r="E62" s="104">
        <v>168503.1</v>
      </c>
    </row>
    <row r="63" spans="1:5" s="47" customFormat="1" ht="21.95" customHeight="1" x14ac:dyDescent="0.25">
      <c r="A63" s="103">
        <v>14060601</v>
      </c>
      <c r="B63" s="74">
        <v>61</v>
      </c>
      <c r="C63" s="80" t="s">
        <v>1037</v>
      </c>
      <c r="D63" s="74" t="s">
        <v>304</v>
      </c>
      <c r="E63" s="104">
        <v>124443</v>
      </c>
    </row>
    <row r="64" spans="1:5" s="47" customFormat="1" ht="21.95" customHeight="1" x14ac:dyDescent="0.25">
      <c r="A64" s="103">
        <v>14230202</v>
      </c>
      <c r="B64" s="74">
        <v>62</v>
      </c>
      <c r="C64" s="80" t="s">
        <v>953</v>
      </c>
      <c r="D64" s="74" t="s">
        <v>304</v>
      </c>
      <c r="E64" s="104">
        <v>168503.1</v>
      </c>
    </row>
    <row r="65" spans="1:5" s="47" customFormat="1" ht="21.95" customHeight="1" x14ac:dyDescent="0.25">
      <c r="A65" s="103">
        <v>14200303</v>
      </c>
      <c r="B65" s="74">
        <v>63</v>
      </c>
      <c r="C65" s="80" t="s">
        <v>930</v>
      </c>
      <c r="D65" s="74" t="s">
        <v>304</v>
      </c>
      <c r="E65" s="104">
        <v>146449.60000000001</v>
      </c>
    </row>
    <row r="66" spans="1:5" s="47" customFormat="1" ht="21.95" customHeight="1" x14ac:dyDescent="0.25">
      <c r="A66" s="103">
        <v>14010105</v>
      </c>
      <c r="B66" s="74">
        <v>64</v>
      </c>
      <c r="C66" s="80" t="s">
        <v>1036</v>
      </c>
      <c r="D66" s="74" t="s">
        <v>304</v>
      </c>
      <c r="E66" s="104">
        <v>148927.70000000001</v>
      </c>
    </row>
    <row r="67" spans="1:5" s="47" customFormat="1" ht="21.95" customHeight="1" x14ac:dyDescent="0.25">
      <c r="A67" s="103">
        <v>14010103</v>
      </c>
      <c r="B67" s="74">
        <v>65</v>
      </c>
      <c r="C67" s="80" t="s">
        <v>676</v>
      </c>
      <c r="D67" s="74" t="s">
        <v>304</v>
      </c>
      <c r="E67" s="104">
        <v>159565.4</v>
      </c>
    </row>
    <row r="68" spans="1:5" s="47" customFormat="1" ht="21.95" customHeight="1" x14ac:dyDescent="0.25">
      <c r="A68" s="103">
        <v>12030104</v>
      </c>
      <c r="B68" s="74">
        <v>66</v>
      </c>
      <c r="C68" s="80" t="s">
        <v>131</v>
      </c>
      <c r="D68" s="74" t="s">
        <v>304</v>
      </c>
      <c r="E68" s="104">
        <v>162558.39999999999</v>
      </c>
    </row>
    <row r="69" spans="1:5" s="47" customFormat="1" ht="21.95" customHeight="1" x14ac:dyDescent="0.25">
      <c r="A69" s="103">
        <v>14240602</v>
      </c>
      <c r="B69" s="74">
        <v>67</v>
      </c>
      <c r="C69" s="80" t="s">
        <v>193</v>
      </c>
      <c r="D69" s="74" t="s">
        <v>304</v>
      </c>
      <c r="E69" s="104">
        <v>164699.4</v>
      </c>
    </row>
    <row r="70" spans="1:5" s="47" customFormat="1" ht="21.95" customHeight="1" x14ac:dyDescent="0.25">
      <c r="A70" s="103">
        <v>17020304</v>
      </c>
      <c r="B70" s="74">
        <v>68</v>
      </c>
      <c r="C70" s="80" t="s">
        <v>868</v>
      </c>
      <c r="D70" s="74" t="s">
        <v>304</v>
      </c>
      <c r="E70" s="104">
        <v>161166.9</v>
      </c>
    </row>
    <row r="71" spans="1:5" s="47" customFormat="1" ht="21.95" customHeight="1" x14ac:dyDescent="0.25">
      <c r="A71" s="103">
        <v>14170102</v>
      </c>
      <c r="B71" s="74">
        <v>69</v>
      </c>
      <c r="C71" s="80" t="s">
        <v>716</v>
      </c>
      <c r="D71" s="74" t="s">
        <v>304</v>
      </c>
      <c r="E71" s="104">
        <v>227304.2</v>
      </c>
    </row>
    <row r="72" spans="1:5" s="47" customFormat="1" ht="21.95" customHeight="1" x14ac:dyDescent="0.25">
      <c r="A72" s="103">
        <v>14170101</v>
      </c>
      <c r="B72" s="74">
        <v>70</v>
      </c>
      <c r="C72" s="80" t="s">
        <v>715</v>
      </c>
      <c r="D72" s="74" t="s">
        <v>304</v>
      </c>
      <c r="E72" s="104">
        <v>282248.09999999998</v>
      </c>
    </row>
    <row r="73" spans="1:5" s="47" customFormat="1" ht="21.95" customHeight="1" x14ac:dyDescent="0.25">
      <c r="A73" s="103">
        <v>15050101</v>
      </c>
      <c r="B73" s="74">
        <v>71</v>
      </c>
      <c r="C73" s="80" t="s">
        <v>582</v>
      </c>
      <c r="D73" s="74" t="s">
        <v>304</v>
      </c>
      <c r="E73" s="104">
        <v>248976.8</v>
      </c>
    </row>
    <row r="74" spans="1:5" s="47" customFormat="1" ht="21.95" customHeight="1" x14ac:dyDescent="0.25">
      <c r="A74" s="103">
        <v>13041501</v>
      </c>
      <c r="B74" s="74">
        <v>72</v>
      </c>
      <c r="C74" s="80" t="s">
        <v>944</v>
      </c>
      <c r="D74" s="74" t="s">
        <v>304</v>
      </c>
      <c r="E74" s="104">
        <v>174456.2</v>
      </c>
    </row>
    <row r="75" spans="1:5" s="47" customFormat="1" ht="21.95" customHeight="1" x14ac:dyDescent="0.25">
      <c r="A75" s="103">
        <v>14070203</v>
      </c>
      <c r="B75" s="74">
        <v>73</v>
      </c>
      <c r="C75" s="80" t="s">
        <v>110</v>
      </c>
      <c r="D75" s="74" t="s">
        <v>304</v>
      </c>
      <c r="E75" s="104">
        <v>183789.4</v>
      </c>
    </row>
    <row r="76" spans="1:5" s="47" customFormat="1" ht="21.95" customHeight="1" x14ac:dyDescent="0.25">
      <c r="A76" s="103">
        <v>14050203</v>
      </c>
      <c r="B76" s="74">
        <v>74</v>
      </c>
      <c r="C76" s="80" t="s">
        <v>315</v>
      </c>
      <c r="D76" s="74" t="s">
        <v>304</v>
      </c>
      <c r="E76" s="104">
        <v>143313.4</v>
      </c>
    </row>
    <row r="77" spans="1:5" s="47" customFormat="1" ht="21.95" customHeight="1" x14ac:dyDescent="0.25">
      <c r="A77" s="103">
        <v>14110103</v>
      </c>
      <c r="B77" s="74">
        <v>75</v>
      </c>
      <c r="C77" s="80" t="s">
        <v>609</v>
      </c>
      <c r="D77" s="74" t="s">
        <v>304</v>
      </c>
      <c r="E77" s="104">
        <v>152791.70000000001</v>
      </c>
    </row>
    <row r="78" spans="1:5" s="47" customFormat="1" ht="21.95" customHeight="1" x14ac:dyDescent="0.25">
      <c r="A78" s="103">
        <v>13010603</v>
      </c>
      <c r="B78" s="74">
        <v>76</v>
      </c>
      <c r="C78" s="80" t="s">
        <v>400</v>
      </c>
      <c r="D78" s="74" t="s">
        <v>304</v>
      </c>
      <c r="E78" s="104">
        <v>182020.3</v>
      </c>
    </row>
    <row r="79" spans="1:5" s="47" customFormat="1" ht="21.95" customHeight="1" x14ac:dyDescent="0.25">
      <c r="A79" s="103">
        <v>14080103</v>
      </c>
      <c r="B79" s="74">
        <v>77</v>
      </c>
      <c r="C79" s="80" t="s">
        <v>104</v>
      </c>
      <c r="D79" s="74" t="s">
        <v>304</v>
      </c>
      <c r="E79" s="104">
        <v>146449.60000000001</v>
      </c>
    </row>
    <row r="80" spans="1:5" s="47" customFormat="1" ht="21.95" customHeight="1" x14ac:dyDescent="0.25">
      <c r="A80" s="103">
        <v>14060302</v>
      </c>
      <c r="B80" s="74">
        <v>78</v>
      </c>
      <c r="C80" s="80" t="s">
        <v>653</v>
      </c>
      <c r="D80" s="74" t="s">
        <v>304</v>
      </c>
      <c r="E80" s="104">
        <v>146449.60000000001</v>
      </c>
    </row>
    <row r="81" spans="1:5" s="47" customFormat="1" ht="21.95" customHeight="1" x14ac:dyDescent="0.25">
      <c r="A81" s="103">
        <v>14060202</v>
      </c>
      <c r="B81" s="74">
        <v>79</v>
      </c>
      <c r="C81" s="80" t="s">
        <v>335</v>
      </c>
      <c r="D81" s="74" t="s">
        <v>304</v>
      </c>
      <c r="E81" s="104">
        <v>146449.60000000001</v>
      </c>
    </row>
    <row r="82" spans="1:5" s="47" customFormat="1" ht="21.95" customHeight="1" x14ac:dyDescent="0.25">
      <c r="A82" s="103">
        <v>14020103</v>
      </c>
      <c r="B82" s="74">
        <v>80</v>
      </c>
      <c r="C82" s="80" t="s">
        <v>59</v>
      </c>
      <c r="D82" s="74" t="s">
        <v>304</v>
      </c>
      <c r="E82" s="104">
        <v>159565.4</v>
      </c>
    </row>
    <row r="83" spans="1:5" s="47" customFormat="1" ht="21.95" customHeight="1" x14ac:dyDescent="0.25">
      <c r="A83" s="103">
        <v>14220303</v>
      </c>
      <c r="B83" s="74">
        <v>81</v>
      </c>
      <c r="C83" s="80" t="s">
        <v>211</v>
      </c>
      <c r="D83" s="74" t="s">
        <v>304</v>
      </c>
      <c r="E83" s="104">
        <v>157268.5</v>
      </c>
    </row>
    <row r="84" spans="1:5" s="47" customFormat="1" ht="21.95" customHeight="1" x14ac:dyDescent="0.25">
      <c r="A84" s="103">
        <v>14150202</v>
      </c>
      <c r="B84" s="74">
        <v>82</v>
      </c>
      <c r="C84" s="80" t="s">
        <v>454</v>
      </c>
      <c r="D84" s="74" t="s">
        <v>304</v>
      </c>
      <c r="E84" s="104">
        <v>143313.4</v>
      </c>
    </row>
    <row r="85" spans="1:5" s="47" customFormat="1" ht="21.95" customHeight="1" x14ac:dyDescent="0.25">
      <c r="A85" s="103">
        <v>14070302</v>
      </c>
      <c r="B85" s="74">
        <v>83</v>
      </c>
      <c r="C85" s="80" t="s">
        <v>301</v>
      </c>
      <c r="D85" s="74" t="s">
        <v>304</v>
      </c>
      <c r="E85" s="104">
        <v>183789.4</v>
      </c>
    </row>
    <row r="86" spans="1:5" s="47" customFormat="1" ht="21.95" customHeight="1" x14ac:dyDescent="0.25">
      <c r="A86" s="103">
        <v>14160103</v>
      </c>
      <c r="B86" s="74">
        <v>84</v>
      </c>
      <c r="C86" s="80" t="s">
        <v>776</v>
      </c>
      <c r="D86" s="74" t="s">
        <v>304</v>
      </c>
      <c r="E86" s="104">
        <v>172112.1</v>
      </c>
    </row>
    <row r="87" spans="1:5" s="47" customFormat="1" ht="21.95" customHeight="1" x14ac:dyDescent="0.25">
      <c r="A87" s="103">
        <v>14150103</v>
      </c>
      <c r="B87" s="74">
        <v>85</v>
      </c>
      <c r="C87" s="80" t="s">
        <v>362</v>
      </c>
      <c r="D87" s="74" t="s">
        <v>304</v>
      </c>
      <c r="E87" s="104">
        <v>149775.6</v>
      </c>
    </row>
    <row r="88" spans="1:5" s="47" customFormat="1" ht="21.95" customHeight="1" x14ac:dyDescent="0.25">
      <c r="A88" s="103">
        <v>16010203</v>
      </c>
      <c r="B88" s="74">
        <v>86</v>
      </c>
      <c r="C88" s="80" t="s">
        <v>122</v>
      </c>
      <c r="D88" s="74" t="s">
        <v>304</v>
      </c>
      <c r="E88" s="104">
        <v>160496.79999999999</v>
      </c>
    </row>
    <row r="89" spans="1:5" s="47" customFormat="1" ht="21.95" customHeight="1" x14ac:dyDescent="0.25">
      <c r="A89" s="103">
        <v>14100103</v>
      </c>
      <c r="B89" s="74">
        <v>87</v>
      </c>
      <c r="C89" s="80" t="s">
        <v>107</v>
      </c>
      <c r="D89" s="74" t="s">
        <v>304</v>
      </c>
      <c r="E89" s="104">
        <v>156578.5</v>
      </c>
    </row>
    <row r="90" spans="1:5" s="47" customFormat="1" ht="21.95" customHeight="1" x14ac:dyDescent="0.25">
      <c r="A90" s="103">
        <v>14190103</v>
      </c>
      <c r="B90" s="74">
        <v>88</v>
      </c>
      <c r="C90" s="80" t="s">
        <v>844</v>
      </c>
      <c r="D90" s="74" t="s">
        <v>304</v>
      </c>
      <c r="E90" s="104">
        <v>157268.5</v>
      </c>
    </row>
    <row r="91" spans="1:5" s="47" customFormat="1" ht="21.95" customHeight="1" x14ac:dyDescent="0.25">
      <c r="A91" s="103">
        <v>14130103</v>
      </c>
      <c r="B91" s="74">
        <v>89</v>
      </c>
      <c r="C91" s="80" t="s">
        <v>96</v>
      </c>
      <c r="D91" s="74" t="s">
        <v>304</v>
      </c>
      <c r="E91" s="104">
        <v>146449.60000000001</v>
      </c>
    </row>
    <row r="92" spans="1:5" s="47" customFormat="1" ht="21.95" customHeight="1" x14ac:dyDescent="0.25">
      <c r="A92" s="103">
        <v>14040103</v>
      </c>
      <c r="B92" s="74">
        <v>90</v>
      </c>
      <c r="C92" s="80" t="s">
        <v>272</v>
      </c>
      <c r="D92" s="74" t="s">
        <v>304</v>
      </c>
      <c r="E92" s="104">
        <v>149775.6</v>
      </c>
    </row>
    <row r="93" spans="1:5" s="47" customFormat="1" ht="21.95" customHeight="1" x14ac:dyDescent="0.25">
      <c r="A93" s="103">
        <v>14040203</v>
      </c>
      <c r="B93" s="74">
        <v>91</v>
      </c>
      <c r="C93" s="80" t="s">
        <v>275</v>
      </c>
      <c r="D93" s="74" t="s">
        <v>304</v>
      </c>
      <c r="E93" s="104">
        <v>149775.6</v>
      </c>
    </row>
    <row r="94" spans="1:5" s="47" customFormat="1" ht="21.95" customHeight="1" x14ac:dyDescent="0.25">
      <c r="A94" s="103">
        <v>14170103</v>
      </c>
      <c r="B94" s="74">
        <v>92</v>
      </c>
      <c r="C94" s="80" t="s">
        <v>717</v>
      </c>
      <c r="D94" s="74" t="s">
        <v>304</v>
      </c>
      <c r="E94" s="104">
        <v>179685.1</v>
      </c>
    </row>
    <row r="95" spans="1:5" s="47" customFormat="1" ht="21.95" customHeight="1" x14ac:dyDescent="0.25">
      <c r="A95" s="103">
        <v>15050103</v>
      </c>
      <c r="B95" s="74">
        <v>93</v>
      </c>
      <c r="C95" s="80" t="s">
        <v>583</v>
      </c>
      <c r="D95" s="74" t="s">
        <v>304</v>
      </c>
      <c r="E95" s="104">
        <v>157269.70000000001</v>
      </c>
    </row>
    <row r="96" spans="1:5" s="47" customFormat="1" ht="21.95" customHeight="1" x14ac:dyDescent="0.25">
      <c r="A96" s="103">
        <v>14180103</v>
      </c>
      <c r="B96" s="74">
        <v>94</v>
      </c>
      <c r="C96" s="80" t="s">
        <v>586</v>
      </c>
      <c r="D96" s="74" t="s">
        <v>304</v>
      </c>
      <c r="E96" s="104">
        <v>180029.2</v>
      </c>
    </row>
    <row r="97" spans="1:5" s="47" customFormat="1" ht="21.95" customHeight="1" x14ac:dyDescent="0.25">
      <c r="A97" s="103">
        <v>15010801</v>
      </c>
      <c r="B97" s="74">
        <v>95</v>
      </c>
      <c r="C97" s="80" t="s">
        <v>114</v>
      </c>
      <c r="D97" s="74" t="s">
        <v>304</v>
      </c>
      <c r="E97" s="104">
        <v>168782.4</v>
      </c>
    </row>
    <row r="98" spans="1:5" s="47" customFormat="1" ht="21.95" customHeight="1" x14ac:dyDescent="0.25">
      <c r="A98" s="103">
        <v>14090103</v>
      </c>
      <c r="B98" s="74">
        <v>96</v>
      </c>
      <c r="C98" s="80" t="s">
        <v>390</v>
      </c>
      <c r="D98" s="74" t="s">
        <v>304</v>
      </c>
      <c r="E98" s="104">
        <v>157268.5</v>
      </c>
    </row>
    <row r="99" spans="1:5" s="47" customFormat="1" ht="21.95" customHeight="1" x14ac:dyDescent="0.25">
      <c r="A99" s="103">
        <v>14120401</v>
      </c>
      <c r="B99" s="74">
        <v>97</v>
      </c>
      <c r="C99" s="80" t="s">
        <v>22</v>
      </c>
      <c r="D99" s="74" t="s">
        <v>304</v>
      </c>
      <c r="E99" s="104">
        <v>150076.70000000001</v>
      </c>
    </row>
    <row r="100" spans="1:5" s="47" customFormat="1" ht="21.95" customHeight="1" x14ac:dyDescent="0.25">
      <c r="A100" s="103">
        <v>14030203</v>
      </c>
      <c r="B100" s="74">
        <v>98</v>
      </c>
      <c r="C100" s="80" t="s">
        <v>238</v>
      </c>
      <c r="D100" s="74" t="s">
        <v>304</v>
      </c>
      <c r="E100" s="104">
        <v>149775.6</v>
      </c>
    </row>
    <row r="101" spans="1:5" s="47" customFormat="1" ht="21.95" customHeight="1" x14ac:dyDescent="0.25">
      <c r="A101" s="103">
        <v>14130302</v>
      </c>
      <c r="B101" s="74">
        <v>99</v>
      </c>
      <c r="C101" s="80" t="s">
        <v>495</v>
      </c>
      <c r="D101" s="74" t="s">
        <v>304</v>
      </c>
      <c r="E101" s="104">
        <v>183886.7</v>
      </c>
    </row>
    <row r="102" spans="1:5" s="47" customFormat="1" ht="21.95" customHeight="1" x14ac:dyDescent="0.25">
      <c r="A102" s="103">
        <v>14130202</v>
      </c>
      <c r="B102" s="74">
        <v>100</v>
      </c>
      <c r="C102" s="80" t="s">
        <v>500</v>
      </c>
      <c r="D102" s="74" t="s">
        <v>304</v>
      </c>
      <c r="E102" s="104">
        <v>215397.1</v>
      </c>
    </row>
    <row r="103" spans="1:5" s="47" customFormat="1" ht="21.95" customHeight="1" x14ac:dyDescent="0.25">
      <c r="A103" s="103">
        <v>14210401</v>
      </c>
      <c r="B103" s="74">
        <v>101</v>
      </c>
      <c r="C103" s="80" t="s">
        <v>706</v>
      </c>
      <c r="D103" s="74" t="s">
        <v>304</v>
      </c>
      <c r="E103" s="104">
        <v>187893.8</v>
      </c>
    </row>
    <row r="104" spans="1:5" s="47" customFormat="1" ht="21.95" customHeight="1" x14ac:dyDescent="0.25">
      <c r="A104" s="103">
        <v>14200103</v>
      </c>
      <c r="B104" s="74">
        <v>102</v>
      </c>
      <c r="C104" s="80" t="s">
        <v>664</v>
      </c>
      <c r="D104" s="74" t="s">
        <v>304</v>
      </c>
      <c r="E104" s="104">
        <v>150076.70000000001</v>
      </c>
    </row>
    <row r="105" spans="1:5" s="47" customFormat="1" ht="21.95" customHeight="1" x14ac:dyDescent="0.25">
      <c r="A105" s="103">
        <v>12030103</v>
      </c>
      <c r="B105" s="74">
        <v>103</v>
      </c>
      <c r="C105" s="80" t="s">
        <v>208</v>
      </c>
      <c r="D105" s="74" t="s">
        <v>304</v>
      </c>
      <c r="E105" s="104">
        <v>220651.3</v>
      </c>
    </row>
    <row r="106" spans="1:5" s="47" customFormat="1" ht="21.95" customHeight="1" x14ac:dyDescent="0.25">
      <c r="A106" s="103">
        <v>14010102</v>
      </c>
      <c r="B106" s="74">
        <v>104</v>
      </c>
      <c r="C106" s="80" t="s">
        <v>18</v>
      </c>
      <c r="D106" s="74" t="s">
        <v>304</v>
      </c>
      <c r="E106" s="104">
        <v>157476</v>
      </c>
    </row>
    <row r="107" spans="1:5" s="47" customFormat="1" ht="21.95" customHeight="1" x14ac:dyDescent="0.25">
      <c r="A107" s="103">
        <v>14180102</v>
      </c>
      <c r="B107" s="74">
        <v>105</v>
      </c>
      <c r="C107" s="80" t="s">
        <v>644</v>
      </c>
      <c r="D107" s="74" t="s">
        <v>304</v>
      </c>
      <c r="E107" s="104">
        <v>265484.3</v>
      </c>
    </row>
    <row r="108" spans="1:5" s="47" customFormat="1" ht="21.95" customHeight="1" x14ac:dyDescent="0.25">
      <c r="A108" s="103">
        <v>14180101</v>
      </c>
      <c r="B108" s="74">
        <v>106</v>
      </c>
      <c r="C108" s="80" t="s">
        <v>585</v>
      </c>
      <c r="D108" s="74" t="s">
        <v>304</v>
      </c>
      <c r="E108" s="104">
        <v>336952.9</v>
      </c>
    </row>
    <row r="109" spans="1:5" s="47" customFormat="1" ht="21.95" customHeight="1" x14ac:dyDescent="0.25">
      <c r="A109" s="103">
        <v>14230201</v>
      </c>
      <c r="B109" s="74">
        <v>107</v>
      </c>
      <c r="C109" s="80" t="s">
        <v>958</v>
      </c>
      <c r="D109" s="74" t="s">
        <v>304</v>
      </c>
      <c r="E109" s="104">
        <v>200854</v>
      </c>
    </row>
    <row r="110" spans="1:5" s="47" customFormat="1" ht="21.95" customHeight="1" x14ac:dyDescent="0.25">
      <c r="A110" s="103">
        <v>14240301</v>
      </c>
      <c r="B110" s="74">
        <v>108</v>
      </c>
      <c r="C110" s="80" t="s">
        <v>132</v>
      </c>
      <c r="D110" s="74" t="s">
        <v>304</v>
      </c>
      <c r="E110" s="104">
        <v>397124.9</v>
      </c>
    </row>
    <row r="111" spans="1:5" s="47" customFormat="1" ht="21.95" customHeight="1" x14ac:dyDescent="0.25">
      <c r="A111" s="103">
        <v>13040102</v>
      </c>
      <c r="B111" s="74">
        <v>109</v>
      </c>
      <c r="C111" s="80" t="s">
        <v>1034</v>
      </c>
      <c r="D111" s="74" t="s">
        <v>304</v>
      </c>
      <c r="E111" s="104">
        <v>240573.7</v>
      </c>
    </row>
    <row r="112" spans="1:5" s="47" customFormat="1" ht="21.95" customHeight="1" x14ac:dyDescent="0.25">
      <c r="A112" s="103">
        <v>13040802</v>
      </c>
      <c r="B112" s="74">
        <v>110</v>
      </c>
      <c r="C112" s="80" t="s">
        <v>230</v>
      </c>
      <c r="D112" s="74" t="s">
        <v>304</v>
      </c>
      <c r="E112" s="104">
        <v>166486.6</v>
      </c>
    </row>
    <row r="113" spans="1:5" s="47" customFormat="1" ht="21.95" customHeight="1" x14ac:dyDescent="0.25">
      <c r="A113" s="103">
        <v>13040202</v>
      </c>
      <c r="B113" s="74">
        <v>111</v>
      </c>
      <c r="C113" s="80" t="s">
        <v>942</v>
      </c>
      <c r="D113" s="74" t="s">
        <v>304</v>
      </c>
      <c r="E113" s="104">
        <v>240573.7</v>
      </c>
    </row>
    <row r="114" spans="1:5" s="47" customFormat="1" ht="21.95" customHeight="1" x14ac:dyDescent="0.25">
      <c r="A114" s="103">
        <v>13041101</v>
      </c>
      <c r="B114" s="74">
        <v>112</v>
      </c>
      <c r="C114" s="80" t="s">
        <v>166</v>
      </c>
      <c r="D114" s="74" t="s">
        <v>304</v>
      </c>
      <c r="E114" s="104">
        <v>174456.2</v>
      </c>
    </row>
    <row r="115" spans="1:5" s="47" customFormat="1" ht="21.95" customHeight="1" x14ac:dyDescent="0.25">
      <c r="A115" s="103">
        <v>13040401</v>
      </c>
      <c r="B115" s="74">
        <v>113</v>
      </c>
      <c r="C115" s="80" t="s">
        <v>1035</v>
      </c>
      <c r="D115" s="74" t="s">
        <v>304</v>
      </c>
      <c r="E115" s="104">
        <v>240573.7</v>
      </c>
    </row>
    <row r="116" spans="1:5" s="47" customFormat="1" ht="21.95" customHeight="1" x14ac:dyDescent="0.25">
      <c r="A116" s="103">
        <v>13040402</v>
      </c>
      <c r="B116" s="74">
        <v>114</v>
      </c>
      <c r="C116" s="80" t="s">
        <v>651</v>
      </c>
      <c r="D116" s="74" t="s">
        <v>304</v>
      </c>
      <c r="E116" s="104">
        <v>220641.9</v>
      </c>
    </row>
    <row r="117" spans="1:5" s="47" customFormat="1" ht="21.95" customHeight="1" x14ac:dyDescent="0.25">
      <c r="A117" s="103">
        <v>13040301</v>
      </c>
      <c r="B117" s="74">
        <v>115</v>
      </c>
      <c r="C117" s="80" t="s">
        <v>943</v>
      </c>
      <c r="D117" s="74" t="s">
        <v>304</v>
      </c>
      <c r="E117" s="104">
        <v>257274.7</v>
      </c>
    </row>
    <row r="118" spans="1:5" s="47" customFormat="1" ht="21.95" customHeight="1" x14ac:dyDescent="0.25">
      <c r="A118" s="103">
        <v>13040901</v>
      </c>
      <c r="B118" s="74">
        <v>116</v>
      </c>
      <c r="C118" s="80" t="s">
        <v>36</v>
      </c>
      <c r="D118" s="74" t="s">
        <v>304</v>
      </c>
      <c r="E118" s="104">
        <v>174456.2</v>
      </c>
    </row>
    <row r="119" spans="1:5" s="47" customFormat="1" ht="21.95" customHeight="1" x14ac:dyDescent="0.25">
      <c r="A119" s="103">
        <v>13041001</v>
      </c>
      <c r="B119" s="74">
        <v>117</v>
      </c>
      <c r="C119" s="80" t="s">
        <v>74</v>
      </c>
      <c r="D119" s="74" t="s">
        <v>304</v>
      </c>
      <c r="E119" s="104">
        <v>174456.2</v>
      </c>
    </row>
    <row r="120" spans="1:5" s="47" customFormat="1" ht="21.95" customHeight="1" x14ac:dyDescent="0.25">
      <c r="A120" s="103">
        <v>13041803</v>
      </c>
      <c r="B120" s="74">
        <v>118</v>
      </c>
      <c r="C120" s="80" t="s">
        <v>148</v>
      </c>
      <c r="D120" s="74" t="s">
        <v>304</v>
      </c>
      <c r="E120" s="104">
        <v>228657.2</v>
      </c>
    </row>
    <row r="121" spans="1:5" s="47" customFormat="1" ht="21.95" customHeight="1" x14ac:dyDescent="0.25">
      <c r="A121" s="103">
        <v>13040101</v>
      </c>
      <c r="B121" s="74">
        <v>119</v>
      </c>
      <c r="C121" s="80" t="s">
        <v>332</v>
      </c>
      <c r="D121" s="74" t="s">
        <v>304</v>
      </c>
      <c r="E121" s="104">
        <v>190388.5</v>
      </c>
    </row>
    <row r="122" spans="1:5" s="47" customFormat="1" ht="21.95" customHeight="1" x14ac:dyDescent="0.25">
      <c r="A122" s="103">
        <v>14230101</v>
      </c>
      <c r="B122" s="74">
        <v>120</v>
      </c>
      <c r="C122" s="80" t="s">
        <v>1161</v>
      </c>
      <c r="D122" s="74" t="s">
        <v>304</v>
      </c>
      <c r="E122" s="104">
        <v>397124.9</v>
      </c>
    </row>
    <row r="123" spans="1:5" s="47" customFormat="1" ht="21.95" customHeight="1" x14ac:dyDescent="0.25">
      <c r="A123" s="103">
        <v>14260701</v>
      </c>
      <c r="B123" s="74">
        <v>121</v>
      </c>
      <c r="C123" s="80" t="s">
        <v>169</v>
      </c>
      <c r="D123" s="74" t="s">
        <v>304</v>
      </c>
      <c r="E123" s="104">
        <v>242952.6</v>
      </c>
    </row>
    <row r="124" spans="1:5" s="47" customFormat="1" ht="21.95" customHeight="1" x14ac:dyDescent="0.25">
      <c r="A124" s="103">
        <v>14200302</v>
      </c>
      <c r="B124" s="74">
        <v>122</v>
      </c>
      <c r="C124" s="80" t="s">
        <v>929</v>
      </c>
      <c r="D124" s="74" t="s">
        <v>304</v>
      </c>
      <c r="E124" s="104">
        <v>209655.4</v>
      </c>
    </row>
    <row r="125" spans="1:5" s="47" customFormat="1" ht="21.95" customHeight="1" x14ac:dyDescent="0.25">
      <c r="A125" s="103">
        <v>17030705</v>
      </c>
      <c r="B125" s="74">
        <v>123</v>
      </c>
      <c r="C125" s="80" t="s">
        <v>306</v>
      </c>
      <c r="D125" s="74" t="s">
        <v>304</v>
      </c>
      <c r="E125" s="104">
        <v>314375.40000000002</v>
      </c>
    </row>
    <row r="126" spans="1:5" s="47" customFormat="1" ht="21.95" customHeight="1" x14ac:dyDescent="0.25">
      <c r="A126" s="103">
        <v>14090102</v>
      </c>
      <c r="B126" s="74">
        <v>124</v>
      </c>
      <c r="C126" s="80" t="s">
        <v>389</v>
      </c>
      <c r="D126" s="74" t="s">
        <v>304</v>
      </c>
      <c r="E126" s="104">
        <v>195262.7</v>
      </c>
    </row>
    <row r="127" spans="1:5" s="47" customFormat="1" ht="21.95" customHeight="1" x14ac:dyDescent="0.25">
      <c r="A127" s="103">
        <v>14090101</v>
      </c>
      <c r="B127" s="74">
        <v>125</v>
      </c>
      <c r="C127" s="80" t="s">
        <v>388</v>
      </c>
      <c r="D127" s="74" t="s">
        <v>304</v>
      </c>
      <c r="E127" s="104">
        <v>246995.1</v>
      </c>
    </row>
    <row r="128" spans="1:5" s="47" customFormat="1" ht="21.95" customHeight="1" x14ac:dyDescent="0.25">
      <c r="A128" s="103">
        <v>14120202</v>
      </c>
      <c r="B128" s="74">
        <v>126</v>
      </c>
      <c r="C128" s="80" t="s">
        <v>701</v>
      </c>
      <c r="D128" s="74" t="s">
        <v>304</v>
      </c>
      <c r="E128" s="104">
        <v>226243.20000000001</v>
      </c>
    </row>
    <row r="129" spans="1:5" s="47" customFormat="1" ht="21.95" customHeight="1" x14ac:dyDescent="0.25">
      <c r="A129" s="103">
        <v>14120201</v>
      </c>
      <c r="B129" s="74">
        <v>127</v>
      </c>
      <c r="C129" s="80" t="s">
        <v>700</v>
      </c>
      <c r="D129" s="74" t="s">
        <v>304</v>
      </c>
      <c r="E129" s="104">
        <v>265201</v>
      </c>
    </row>
    <row r="130" spans="1:5" s="47" customFormat="1" ht="21.95" customHeight="1" x14ac:dyDescent="0.25">
      <c r="A130" s="103">
        <v>14120101</v>
      </c>
      <c r="B130" s="74">
        <v>128</v>
      </c>
      <c r="C130" s="80" t="s">
        <v>20</v>
      </c>
      <c r="D130" s="74" t="s">
        <v>304</v>
      </c>
      <c r="E130" s="104">
        <v>246995.1</v>
      </c>
    </row>
    <row r="131" spans="1:5" s="47" customFormat="1" ht="21.95" customHeight="1" x14ac:dyDescent="0.25">
      <c r="A131" s="103">
        <v>14120102</v>
      </c>
      <c r="B131" s="74">
        <v>129</v>
      </c>
      <c r="C131" s="80" t="s">
        <v>684</v>
      </c>
      <c r="D131" s="74" t="s">
        <v>304</v>
      </c>
      <c r="E131" s="104">
        <v>215025.9</v>
      </c>
    </row>
    <row r="132" spans="1:5" s="47" customFormat="1" ht="21.95" customHeight="1" x14ac:dyDescent="0.25">
      <c r="A132" s="103">
        <v>14030202</v>
      </c>
      <c r="B132" s="74">
        <v>130</v>
      </c>
      <c r="C132" s="80" t="s">
        <v>161</v>
      </c>
      <c r="D132" s="74" t="s">
        <v>304</v>
      </c>
      <c r="E132" s="104">
        <v>196271.4</v>
      </c>
    </row>
    <row r="133" spans="1:5" s="47" customFormat="1" ht="21.95" customHeight="1" x14ac:dyDescent="0.25">
      <c r="A133" s="103">
        <v>14030201</v>
      </c>
      <c r="B133" s="74">
        <v>131</v>
      </c>
      <c r="C133" s="80" t="s">
        <v>237</v>
      </c>
      <c r="D133" s="74" t="s">
        <v>304</v>
      </c>
      <c r="E133" s="104">
        <v>242050.4</v>
      </c>
    </row>
    <row r="134" spans="1:5" s="47" customFormat="1" ht="21.95" customHeight="1" x14ac:dyDescent="0.25">
      <c r="A134" s="103">
        <v>17030703</v>
      </c>
      <c r="B134" s="74">
        <v>132</v>
      </c>
      <c r="C134" s="80" t="s">
        <v>305</v>
      </c>
      <c r="D134" s="74" t="s">
        <v>304</v>
      </c>
      <c r="E134" s="104">
        <v>272601.3</v>
      </c>
    </row>
    <row r="135" spans="1:5" s="47" customFormat="1" ht="21.95" customHeight="1" x14ac:dyDescent="0.25">
      <c r="A135" s="103">
        <v>14130402</v>
      </c>
      <c r="B135" s="74">
        <v>133</v>
      </c>
      <c r="C135" s="80" t="s">
        <v>829</v>
      </c>
      <c r="D135" s="74" t="s">
        <v>304</v>
      </c>
      <c r="E135" s="104">
        <v>282690</v>
      </c>
    </row>
    <row r="136" spans="1:5" s="47" customFormat="1" ht="21.95" customHeight="1" x14ac:dyDescent="0.25">
      <c r="A136" s="103">
        <v>14130401</v>
      </c>
      <c r="B136" s="74">
        <v>134</v>
      </c>
      <c r="C136" s="80" t="s">
        <v>828</v>
      </c>
      <c r="D136" s="74" t="s">
        <v>304</v>
      </c>
      <c r="E136" s="104">
        <v>357599.5</v>
      </c>
    </row>
    <row r="137" spans="1:5" s="47" customFormat="1" ht="21.95" customHeight="1" x14ac:dyDescent="0.25">
      <c r="A137" s="103">
        <v>14210302</v>
      </c>
      <c r="B137" s="74">
        <v>135</v>
      </c>
      <c r="C137" s="80" t="s">
        <v>705</v>
      </c>
      <c r="D137" s="74" t="s">
        <v>304</v>
      </c>
      <c r="E137" s="104">
        <v>247827.8</v>
      </c>
    </row>
    <row r="138" spans="1:5" s="47" customFormat="1" ht="21.95" customHeight="1" x14ac:dyDescent="0.25">
      <c r="A138" s="103">
        <v>14210102</v>
      </c>
      <c r="B138" s="74">
        <v>136</v>
      </c>
      <c r="C138" s="80" t="s">
        <v>792</v>
      </c>
      <c r="D138" s="74" t="s">
        <v>304</v>
      </c>
      <c r="E138" s="104">
        <v>333016.8</v>
      </c>
    </row>
    <row r="139" spans="1:5" s="47" customFormat="1" ht="21.95" customHeight="1" x14ac:dyDescent="0.25">
      <c r="A139" s="103">
        <v>14210301</v>
      </c>
      <c r="B139" s="74">
        <v>137</v>
      </c>
      <c r="C139" s="80" t="s">
        <v>704</v>
      </c>
      <c r="D139" s="74" t="s">
        <v>304</v>
      </c>
      <c r="E139" s="104">
        <v>310130.5</v>
      </c>
    </row>
    <row r="140" spans="1:5" s="47" customFormat="1" ht="21.95" customHeight="1" x14ac:dyDescent="0.25">
      <c r="A140" s="103">
        <v>14210101</v>
      </c>
      <c r="B140" s="74">
        <v>138</v>
      </c>
      <c r="C140" s="80" t="s">
        <v>791</v>
      </c>
      <c r="D140" s="74" t="s">
        <v>304</v>
      </c>
      <c r="E140" s="104">
        <v>421239.9</v>
      </c>
    </row>
    <row r="141" spans="1:5" s="47" customFormat="1" ht="21.95" customHeight="1" x14ac:dyDescent="0.25">
      <c r="A141" s="103">
        <v>14130301</v>
      </c>
      <c r="B141" s="74">
        <v>139</v>
      </c>
      <c r="C141" s="80" t="s">
        <v>494</v>
      </c>
      <c r="D141" s="74" t="s">
        <v>304</v>
      </c>
      <c r="E141" s="104">
        <v>242430.9</v>
      </c>
    </row>
    <row r="142" spans="1:5" s="47" customFormat="1" ht="21.95" customHeight="1" x14ac:dyDescent="0.25">
      <c r="A142" s="103">
        <v>14130201</v>
      </c>
      <c r="B142" s="74">
        <v>140</v>
      </c>
      <c r="C142" s="80" t="s">
        <v>499</v>
      </c>
      <c r="D142" s="74" t="s">
        <v>304</v>
      </c>
      <c r="E142" s="104">
        <v>307689.8</v>
      </c>
    </row>
    <row r="143" spans="1:5" s="47" customFormat="1" ht="21.95" customHeight="1" x14ac:dyDescent="0.25">
      <c r="A143" s="103">
        <v>14180301</v>
      </c>
      <c r="B143" s="74">
        <v>141</v>
      </c>
      <c r="C143" s="80" t="s">
        <v>606</v>
      </c>
      <c r="D143" s="74" t="s">
        <v>304</v>
      </c>
      <c r="E143" s="104">
        <v>310785.7</v>
      </c>
    </row>
    <row r="144" spans="1:5" s="47" customFormat="1" ht="21.95" customHeight="1" x14ac:dyDescent="0.25">
      <c r="A144" s="103">
        <v>14180302</v>
      </c>
      <c r="B144" s="74">
        <v>142</v>
      </c>
      <c r="C144" s="80" t="s">
        <v>607</v>
      </c>
      <c r="D144" s="74" t="s">
        <v>304</v>
      </c>
      <c r="E144" s="104">
        <v>253179.1</v>
      </c>
    </row>
    <row r="145" spans="1:5" s="47" customFormat="1" ht="21.95" customHeight="1" x14ac:dyDescent="0.25">
      <c r="A145" s="103">
        <v>14200301</v>
      </c>
      <c r="B145" s="74">
        <v>143</v>
      </c>
      <c r="C145" s="80" t="s">
        <v>928</v>
      </c>
      <c r="D145" s="74" t="s">
        <v>304</v>
      </c>
      <c r="E145" s="104">
        <v>231948.1</v>
      </c>
    </row>
    <row r="146" spans="1:5" s="47" customFormat="1" ht="21.95" customHeight="1" x14ac:dyDescent="0.25">
      <c r="A146" s="103">
        <v>14200102</v>
      </c>
      <c r="B146" s="74">
        <v>144</v>
      </c>
      <c r="C146" s="80" t="s">
        <v>663</v>
      </c>
      <c r="D146" s="74" t="s">
        <v>304</v>
      </c>
      <c r="E146" s="104">
        <v>191751.3</v>
      </c>
    </row>
    <row r="147" spans="1:5" s="47" customFormat="1" ht="21.95" customHeight="1" x14ac:dyDescent="0.25">
      <c r="A147" s="103">
        <v>14200101</v>
      </c>
      <c r="B147" s="74">
        <v>145</v>
      </c>
      <c r="C147" s="80" t="s">
        <v>662</v>
      </c>
      <c r="D147" s="74" t="s">
        <v>304</v>
      </c>
      <c r="E147" s="104">
        <v>231948.1</v>
      </c>
    </row>
    <row r="148" spans="1:5" s="47" customFormat="1" ht="21.95" customHeight="1" x14ac:dyDescent="0.25">
      <c r="A148" s="103">
        <v>12030101</v>
      </c>
      <c r="B148" s="74">
        <v>146</v>
      </c>
      <c r="C148" s="80" t="s">
        <v>950</v>
      </c>
      <c r="D148" s="74" t="s">
        <v>304</v>
      </c>
      <c r="E148" s="104">
        <v>436544</v>
      </c>
    </row>
    <row r="149" spans="1:5" s="47" customFormat="1" ht="21.95" customHeight="1" x14ac:dyDescent="0.25">
      <c r="A149" s="103">
        <v>13041401</v>
      </c>
      <c r="B149" s="74">
        <v>147</v>
      </c>
      <c r="C149" s="80" t="s">
        <v>344</v>
      </c>
      <c r="D149" s="74" t="s">
        <v>304</v>
      </c>
      <c r="E149" s="104">
        <v>149775.6</v>
      </c>
    </row>
    <row r="150" spans="1:5" s="47" customFormat="1" ht="21.95" customHeight="1" x14ac:dyDescent="0.25">
      <c r="A150" s="103">
        <v>14280401</v>
      </c>
      <c r="B150" s="74">
        <v>148</v>
      </c>
      <c r="C150" s="80" t="s">
        <v>629</v>
      </c>
      <c r="D150" s="74" t="s">
        <v>347</v>
      </c>
      <c r="E150" s="104">
        <v>15830</v>
      </c>
    </row>
    <row r="151" spans="1:5" s="47" customFormat="1" ht="21.95" customHeight="1" x14ac:dyDescent="0.25">
      <c r="A151" s="103">
        <v>14280101</v>
      </c>
      <c r="B151" s="74">
        <v>149</v>
      </c>
      <c r="C151" s="80" t="s">
        <v>366</v>
      </c>
      <c r="D151" s="74" t="s">
        <v>43</v>
      </c>
      <c r="E151" s="104">
        <v>22876.2</v>
      </c>
    </row>
    <row r="152" spans="1:5" s="47" customFormat="1" ht="21.95" customHeight="1" x14ac:dyDescent="0.25">
      <c r="A152" s="103">
        <v>14280201</v>
      </c>
      <c r="B152" s="74">
        <v>150</v>
      </c>
      <c r="C152" s="80" t="s">
        <v>782</v>
      </c>
      <c r="D152" s="74" t="s">
        <v>347</v>
      </c>
      <c r="E152" s="104">
        <v>176154.7</v>
      </c>
    </row>
    <row r="153" spans="1:5" s="47" customFormat="1" ht="21.95" customHeight="1" x14ac:dyDescent="0.25">
      <c r="A153" s="103">
        <v>14280301</v>
      </c>
      <c r="B153" s="74">
        <v>151</v>
      </c>
      <c r="C153" s="80" t="s">
        <v>248</v>
      </c>
      <c r="D153" s="74" t="s">
        <v>249</v>
      </c>
      <c r="E153" s="104">
        <v>36606</v>
      </c>
    </row>
    <row r="154" spans="1:5" s="47" customFormat="1" ht="21.95" customHeight="1" x14ac:dyDescent="0.25">
      <c r="A154" s="103">
        <v>14280303</v>
      </c>
      <c r="B154" s="74">
        <v>152</v>
      </c>
      <c r="C154" s="80" t="s">
        <v>294</v>
      </c>
      <c r="D154" s="74" t="s">
        <v>43</v>
      </c>
      <c r="E154" s="104">
        <v>434677.2</v>
      </c>
    </row>
    <row r="155" spans="1:5" s="47" customFormat="1" ht="21.95" customHeight="1" x14ac:dyDescent="0.25">
      <c r="A155" s="103">
        <v>14280212</v>
      </c>
      <c r="B155" s="74">
        <v>153</v>
      </c>
      <c r="C155" s="80" t="s">
        <v>724</v>
      </c>
      <c r="D155" s="74" t="s">
        <v>347</v>
      </c>
      <c r="E155" s="104">
        <v>300000</v>
      </c>
    </row>
    <row r="156" spans="1:5" s="47" customFormat="1" ht="21.95" customHeight="1" x14ac:dyDescent="0.25">
      <c r="A156" s="103">
        <v>14280202</v>
      </c>
      <c r="B156" s="74">
        <v>154</v>
      </c>
      <c r="C156" s="80" t="s">
        <v>783</v>
      </c>
      <c r="D156" s="74" t="s">
        <v>347</v>
      </c>
      <c r="E156" s="104">
        <v>176154.7</v>
      </c>
    </row>
    <row r="157" spans="1:5" s="47" customFormat="1" ht="21.95" customHeight="1" x14ac:dyDescent="0.25">
      <c r="A157" s="103">
        <v>14280403</v>
      </c>
      <c r="B157" s="74">
        <v>155</v>
      </c>
      <c r="C157" s="80" t="s">
        <v>406</v>
      </c>
      <c r="D157" s="74" t="s">
        <v>164</v>
      </c>
      <c r="E157" s="104">
        <v>72247.399999999994</v>
      </c>
    </row>
    <row r="158" spans="1:5" s="47" customFormat="1" ht="21.95" customHeight="1" x14ac:dyDescent="0.25">
      <c r="A158" s="103">
        <v>14280404</v>
      </c>
      <c r="B158" s="74">
        <v>156</v>
      </c>
      <c r="C158" s="80" t="s">
        <v>412</v>
      </c>
      <c r="D158" s="74" t="s">
        <v>164</v>
      </c>
      <c r="E158" s="104">
        <v>20748</v>
      </c>
    </row>
    <row r="159" spans="1:5" s="47" customFormat="1" ht="21.95" customHeight="1" x14ac:dyDescent="0.25">
      <c r="A159" s="103">
        <v>14280501</v>
      </c>
      <c r="B159" s="74">
        <v>157</v>
      </c>
      <c r="C159" s="80" t="s">
        <v>295</v>
      </c>
      <c r="D159" s="74" t="s">
        <v>296</v>
      </c>
      <c r="E159" s="104">
        <v>100661.2</v>
      </c>
    </row>
    <row r="160" spans="1:5" s="47" customFormat="1" ht="21.95" customHeight="1" x14ac:dyDescent="0.25">
      <c r="A160" s="103">
        <v>14280402</v>
      </c>
      <c r="B160" s="74">
        <v>158</v>
      </c>
      <c r="C160" s="80" t="s">
        <v>630</v>
      </c>
      <c r="D160" s="74" t="s">
        <v>347</v>
      </c>
      <c r="E160" s="104">
        <v>56529</v>
      </c>
    </row>
    <row r="161" spans="1:6" s="47" customFormat="1" ht="21.95" customHeight="1" x14ac:dyDescent="0.25">
      <c r="A161" s="103">
        <v>14280302</v>
      </c>
      <c r="B161" s="74">
        <v>159</v>
      </c>
      <c r="C161" s="80" t="s">
        <v>286</v>
      </c>
      <c r="D161" s="74" t="s">
        <v>43</v>
      </c>
      <c r="E161" s="104">
        <v>434677.2</v>
      </c>
    </row>
    <row r="162" spans="1:6" s="47" customFormat="1" ht="24.95" customHeight="1" x14ac:dyDescent="0.25">
      <c r="A162" s="106"/>
      <c r="B162" s="151" t="s">
        <v>1147</v>
      </c>
      <c r="C162" s="151"/>
      <c r="D162" s="101"/>
      <c r="E162" s="107"/>
    </row>
    <row r="163" spans="1:6" s="47" customFormat="1" ht="21.95" customHeight="1" x14ac:dyDescent="0.25">
      <c r="A163" s="103">
        <v>28060201</v>
      </c>
      <c r="B163" s="74">
        <v>160</v>
      </c>
      <c r="C163" s="80" t="s">
        <v>447</v>
      </c>
      <c r="D163" s="74" t="s">
        <v>1079</v>
      </c>
      <c r="E163" s="104">
        <v>60637.2</v>
      </c>
      <c r="F163" s="59"/>
    </row>
    <row r="164" spans="1:6" s="47" customFormat="1" ht="21.95" customHeight="1" x14ac:dyDescent="0.25">
      <c r="A164" s="103">
        <v>28060203</v>
      </c>
      <c r="B164" s="74">
        <v>161</v>
      </c>
      <c r="C164" s="80" t="s">
        <v>24</v>
      </c>
      <c r="D164" s="74" t="s">
        <v>1079</v>
      </c>
      <c r="E164" s="104">
        <v>6457.8</v>
      </c>
      <c r="F164" s="59"/>
    </row>
    <row r="165" spans="1:6" s="47" customFormat="1" ht="21.95" customHeight="1" x14ac:dyDescent="0.25">
      <c r="A165" s="103">
        <v>22020206</v>
      </c>
      <c r="B165" s="74">
        <v>162</v>
      </c>
      <c r="C165" s="80" t="s">
        <v>1038</v>
      </c>
      <c r="D165" s="74" t="s">
        <v>1079</v>
      </c>
      <c r="E165" s="104">
        <v>1748966.9</v>
      </c>
      <c r="F165" s="59"/>
    </row>
    <row r="166" spans="1:6" s="47" customFormat="1" ht="21.95" customHeight="1" x14ac:dyDescent="0.25">
      <c r="A166" s="103">
        <v>24010803</v>
      </c>
      <c r="B166" s="74">
        <v>163</v>
      </c>
      <c r="C166" s="80" t="s">
        <v>231</v>
      </c>
      <c r="D166" s="74" t="s">
        <v>1079</v>
      </c>
      <c r="E166" s="104">
        <v>29247</v>
      </c>
      <c r="F166" s="59"/>
    </row>
    <row r="167" spans="1:6" s="47" customFormat="1" ht="21.95" customHeight="1" x14ac:dyDescent="0.25">
      <c r="A167" s="103">
        <v>22020601</v>
      </c>
      <c r="B167" s="74">
        <v>164</v>
      </c>
      <c r="C167" s="80" t="s">
        <v>654</v>
      </c>
      <c r="D167" s="74" t="s">
        <v>1079</v>
      </c>
      <c r="E167" s="104">
        <v>1140321.8</v>
      </c>
      <c r="F167" s="59"/>
    </row>
    <row r="168" spans="1:6" s="47" customFormat="1" ht="21.95" customHeight="1" x14ac:dyDescent="0.25">
      <c r="A168" s="103">
        <v>22020102</v>
      </c>
      <c r="B168" s="74">
        <v>165</v>
      </c>
      <c r="C168" s="80" t="s">
        <v>1116</v>
      </c>
      <c r="D168" s="74" t="s">
        <v>1079</v>
      </c>
      <c r="E168" s="104">
        <v>71463.199999999997</v>
      </c>
      <c r="F168" s="59"/>
    </row>
    <row r="169" spans="1:6" s="47" customFormat="1" ht="21.95" customHeight="1" x14ac:dyDescent="0.25">
      <c r="A169" s="103">
        <v>22020105</v>
      </c>
      <c r="B169" s="74">
        <v>166</v>
      </c>
      <c r="C169" s="80" t="s">
        <v>336</v>
      </c>
      <c r="D169" s="74" t="s">
        <v>1079</v>
      </c>
      <c r="E169" s="104">
        <v>157771.70000000001</v>
      </c>
      <c r="F169" s="59"/>
    </row>
    <row r="170" spans="1:6" s="47" customFormat="1" ht="21.95" customHeight="1" x14ac:dyDescent="0.25">
      <c r="A170" s="103">
        <v>22020103</v>
      </c>
      <c r="B170" s="74">
        <v>167</v>
      </c>
      <c r="C170" s="80" t="s">
        <v>649</v>
      </c>
      <c r="D170" s="74" t="s">
        <v>1079</v>
      </c>
      <c r="E170" s="104">
        <v>82810.100000000006</v>
      </c>
      <c r="F170" s="59"/>
    </row>
    <row r="171" spans="1:6" s="47" customFormat="1" ht="21.95" customHeight="1" x14ac:dyDescent="0.25">
      <c r="A171" s="103">
        <v>22020107</v>
      </c>
      <c r="B171" s="74">
        <v>168</v>
      </c>
      <c r="C171" s="80" t="s">
        <v>337</v>
      </c>
      <c r="D171" s="74" t="s">
        <v>1079</v>
      </c>
      <c r="E171" s="104">
        <v>226811.5</v>
      </c>
      <c r="F171" s="59"/>
    </row>
    <row r="172" spans="1:6" s="47" customFormat="1" ht="21.95" customHeight="1" x14ac:dyDescent="0.25">
      <c r="A172" s="103">
        <v>25010602</v>
      </c>
      <c r="B172" s="74">
        <v>169</v>
      </c>
      <c r="C172" s="80" t="s">
        <v>38</v>
      </c>
      <c r="D172" s="74" t="s">
        <v>1079</v>
      </c>
      <c r="E172" s="104">
        <v>1237978.5</v>
      </c>
      <c r="F172" s="59"/>
    </row>
    <row r="173" spans="1:6" s="47" customFormat="1" ht="21.95" customHeight="1" x14ac:dyDescent="0.25">
      <c r="A173" s="103">
        <v>25010603</v>
      </c>
      <c r="B173" s="74">
        <v>170</v>
      </c>
      <c r="C173" s="80" t="s">
        <v>39</v>
      </c>
      <c r="D173" s="74" t="s">
        <v>1079</v>
      </c>
      <c r="E173" s="104">
        <v>1805385.2</v>
      </c>
      <c r="F173" s="59"/>
    </row>
    <row r="174" spans="1:6" s="47" customFormat="1" ht="21.95" customHeight="1" x14ac:dyDescent="0.25">
      <c r="A174" s="103">
        <v>25010605</v>
      </c>
      <c r="B174" s="74">
        <v>171</v>
      </c>
      <c r="C174" s="80" t="s">
        <v>194</v>
      </c>
      <c r="D174" s="74" t="s">
        <v>1079</v>
      </c>
      <c r="E174" s="104">
        <v>2815541.3</v>
      </c>
      <c r="F174" s="59"/>
    </row>
    <row r="175" spans="1:6" s="47" customFormat="1" ht="21.95" customHeight="1" x14ac:dyDescent="0.25">
      <c r="A175" s="103">
        <v>25010607</v>
      </c>
      <c r="B175" s="74">
        <v>172</v>
      </c>
      <c r="C175" s="80" t="s">
        <v>191</v>
      </c>
      <c r="D175" s="74" t="s">
        <v>1079</v>
      </c>
      <c r="E175" s="104">
        <v>4835688.5</v>
      </c>
      <c r="F175" s="59"/>
    </row>
    <row r="176" spans="1:6" s="47" customFormat="1" ht="21.95" customHeight="1" x14ac:dyDescent="0.25">
      <c r="A176" s="103">
        <v>28992702</v>
      </c>
      <c r="B176" s="74">
        <v>173</v>
      </c>
      <c r="C176" s="80" t="s">
        <v>369</v>
      </c>
      <c r="D176" s="74" t="s">
        <v>43</v>
      </c>
      <c r="E176" s="104">
        <v>73081.3</v>
      </c>
      <c r="F176" s="59"/>
    </row>
    <row r="177" spans="1:6" s="47" customFormat="1" ht="21.95" customHeight="1" x14ac:dyDescent="0.25">
      <c r="A177" s="103">
        <v>28992701</v>
      </c>
      <c r="B177" s="74">
        <v>174</v>
      </c>
      <c r="C177" s="80" t="s">
        <v>368</v>
      </c>
      <c r="D177" s="74" t="s">
        <v>43</v>
      </c>
      <c r="E177" s="104">
        <v>351807.3</v>
      </c>
      <c r="F177" s="59"/>
    </row>
    <row r="178" spans="1:6" s="47" customFormat="1" ht="21.95" customHeight="1" x14ac:dyDescent="0.25">
      <c r="A178" s="103">
        <v>28070101</v>
      </c>
      <c r="B178" s="74">
        <v>175</v>
      </c>
      <c r="C178" s="80" t="s">
        <v>42</v>
      </c>
      <c r="D178" s="74" t="s">
        <v>43</v>
      </c>
      <c r="E178" s="104">
        <v>613757.80000000005</v>
      </c>
      <c r="F178" s="59"/>
    </row>
    <row r="179" spans="1:6" s="47" customFormat="1" ht="21.95" customHeight="1" x14ac:dyDescent="0.25">
      <c r="A179" s="103">
        <v>25010204</v>
      </c>
      <c r="B179" s="74">
        <v>176</v>
      </c>
      <c r="C179" s="80" t="s">
        <v>202</v>
      </c>
      <c r="D179" s="74" t="s">
        <v>1079</v>
      </c>
      <c r="E179" s="104">
        <v>1774994.8</v>
      </c>
      <c r="F179" s="59"/>
    </row>
    <row r="180" spans="1:6" s="47" customFormat="1" ht="21.95" customHeight="1" x14ac:dyDescent="0.25">
      <c r="A180" s="103">
        <v>25010205</v>
      </c>
      <c r="B180" s="74">
        <v>177</v>
      </c>
      <c r="C180" s="80" t="s">
        <v>198</v>
      </c>
      <c r="D180" s="74" t="s">
        <v>1079</v>
      </c>
      <c r="E180" s="104">
        <v>2704705.2</v>
      </c>
      <c r="F180" s="59"/>
    </row>
    <row r="181" spans="1:6" s="47" customFormat="1" ht="21.95" customHeight="1" x14ac:dyDescent="0.25">
      <c r="A181" s="103">
        <v>25010202</v>
      </c>
      <c r="B181" s="74">
        <v>178</v>
      </c>
      <c r="C181" s="80" t="s">
        <v>143</v>
      </c>
      <c r="D181" s="74" t="s">
        <v>1079</v>
      </c>
      <c r="E181" s="104">
        <v>1380559.5</v>
      </c>
      <c r="F181" s="59"/>
    </row>
    <row r="182" spans="1:6" s="47" customFormat="1" ht="21.95" customHeight="1" x14ac:dyDescent="0.25">
      <c r="A182" s="103">
        <v>22020502</v>
      </c>
      <c r="B182" s="74">
        <v>179</v>
      </c>
      <c r="C182" s="80" t="s">
        <v>1040</v>
      </c>
      <c r="D182" s="74" t="s">
        <v>1079</v>
      </c>
      <c r="E182" s="104">
        <v>4513463</v>
      </c>
      <c r="F182" s="59"/>
    </row>
    <row r="183" spans="1:6" s="47" customFormat="1" ht="21.95" customHeight="1" x14ac:dyDescent="0.25">
      <c r="A183" s="103">
        <v>28080701</v>
      </c>
      <c r="B183" s="74">
        <v>180</v>
      </c>
      <c r="C183" s="80" t="s">
        <v>1162</v>
      </c>
      <c r="D183" s="74" t="s">
        <v>1079</v>
      </c>
      <c r="E183" s="104">
        <v>8092.7</v>
      </c>
      <c r="F183" s="59"/>
    </row>
    <row r="184" spans="1:6" s="47" customFormat="1" ht="21.95" customHeight="1" x14ac:dyDescent="0.25">
      <c r="A184" s="103">
        <v>26010301</v>
      </c>
      <c r="B184" s="74">
        <v>181</v>
      </c>
      <c r="C184" s="80" t="s">
        <v>261</v>
      </c>
      <c r="D184" s="74" t="s">
        <v>1079</v>
      </c>
      <c r="E184" s="104">
        <v>191646.9</v>
      </c>
      <c r="F184" s="59"/>
    </row>
    <row r="185" spans="1:6" s="47" customFormat="1" ht="21.95" customHeight="1" x14ac:dyDescent="0.25">
      <c r="A185" s="103">
        <v>26010802</v>
      </c>
      <c r="B185" s="74">
        <v>182</v>
      </c>
      <c r="C185" s="80" t="s">
        <v>310</v>
      </c>
      <c r="D185" s="74" t="s">
        <v>43</v>
      </c>
      <c r="E185" s="104">
        <v>30289722</v>
      </c>
      <c r="F185" s="59"/>
    </row>
    <row r="186" spans="1:6" s="47" customFormat="1" ht="21.95" customHeight="1" x14ac:dyDescent="0.25">
      <c r="A186" s="103">
        <v>28080401</v>
      </c>
      <c r="B186" s="74">
        <v>183</v>
      </c>
      <c r="C186" s="80" t="s">
        <v>904</v>
      </c>
      <c r="D186" s="74" t="s">
        <v>708</v>
      </c>
      <c r="E186" s="104">
        <v>147864.1</v>
      </c>
      <c r="F186" s="59"/>
    </row>
    <row r="187" spans="1:6" s="47" customFormat="1" ht="21.95" customHeight="1" x14ac:dyDescent="0.25">
      <c r="A187" s="103">
        <v>28080601</v>
      </c>
      <c r="B187" s="74">
        <v>184</v>
      </c>
      <c r="C187" s="80" t="s">
        <v>909</v>
      </c>
      <c r="D187" s="74" t="s">
        <v>43</v>
      </c>
      <c r="E187" s="104">
        <v>1774398.1</v>
      </c>
      <c r="F187" s="59"/>
    </row>
    <row r="188" spans="1:6" s="47" customFormat="1" ht="21.95" customHeight="1" x14ac:dyDescent="0.25">
      <c r="A188" s="103">
        <v>28080502</v>
      </c>
      <c r="B188" s="74">
        <v>185</v>
      </c>
      <c r="C188" s="80" t="s">
        <v>906</v>
      </c>
      <c r="D188" s="74" t="s">
        <v>708</v>
      </c>
      <c r="E188" s="104">
        <v>162654.5</v>
      </c>
      <c r="F188" s="59"/>
    </row>
    <row r="189" spans="1:6" s="47" customFormat="1" ht="21.95" customHeight="1" x14ac:dyDescent="0.25">
      <c r="A189" s="103">
        <v>28080504</v>
      </c>
      <c r="B189" s="74">
        <v>186</v>
      </c>
      <c r="C189" s="80" t="s">
        <v>908</v>
      </c>
      <c r="D189" s="74" t="s">
        <v>708</v>
      </c>
      <c r="E189" s="104">
        <v>207011.8</v>
      </c>
      <c r="F189" s="59"/>
    </row>
    <row r="190" spans="1:6" s="47" customFormat="1" ht="21.95" customHeight="1" x14ac:dyDescent="0.25">
      <c r="A190" s="103">
        <v>28080501</v>
      </c>
      <c r="B190" s="74">
        <v>187</v>
      </c>
      <c r="C190" s="80" t="s">
        <v>905</v>
      </c>
      <c r="D190" s="74" t="s">
        <v>708</v>
      </c>
      <c r="E190" s="104">
        <v>147864.1</v>
      </c>
      <c r="F190" s="59"/>
    </row>
    <row r="191" spans="1:6" s="47" customFormat="1" ht="21.95" customHeight="1" x14ac:dyDescent="0.25">
      <c r="A191" s="103">
        <v>28080503</v>
      </c>
      <c r="B191" s="74">
        <v>188</v>
      </c>
      <c r="C191" s="80" t="s">
        <v>907</v>
      </c>
      <c r="D191" s="74" t="s">
        <v>708</v>
      </c>
      <c r="E191" s="104">
        <v>177444.4</v>
      </c>
      <c r="F191" s="59"/>
    </row>
    <row r="192" spans="1:6" s="47" customFormat="1" ht="21.95" customHeight="1" x14ac:dyDescent="0.25">
      <c r="A192" s="103">
        <v>23020504</v>
      </c>
      <c r="B192" s="74">
        <v>189</v>
      </c>
      <c r="C192" s="80" t="s">
        <v>951</v>
      </c>
      <c r="D192" s="74" t="s">
        <v>1079</v>
      </c>
      <c r="E192" s="104">
        <v>1000041.1</v>
      </c>
      <c r="F192" s="59"/>
    </row>
    <row r="193" spans="1:6" s="47" customFormat="1" ht="21.95" customHeight="1" x14ac:dyDescent="0.25">
      <c r="A193" s="103">
        <v>23020503</v>
      </c>
      <c r="B193" s="74">
        <v>190</v>
      </c>
      <c r="C193" s="80" t="s">
        <v>203</v>
      </c>
      <c r="D193" s="74" t="s">
        <v>1079</v>
      </c>
      <c r="E193" s="104">
        <v>960017.1</v>
      </c>
      <c r="F193" s="59"/>
    </row>
    <row r="194" spans="1:6" s="47" customFormat="1" ht="21.95" customHeight="1" x14ac:dyDescent="0.25">
      <c r="A194" s="103">
        <v>24010602</v>
      </c>
      <c r="B194" s="74">
        <v>191</v>
      </c>
      <c r="C194" s="80" t="s">
        <v>309</v>
      </c>
      <c r="D194" s="74" t="s">
        <v>1079</v>
      </c>
      <c r="E194" s="104">
        <v>1268761.7</v>
      </c>
      <c r="F194" s="59"/>
    </row>
    <row r="195" spans="1:6" s="47" customFormat="1" ht="21.95" customHeight="1" x14ac:dyDescent="0.25">
      <c r="A195" s="103">
        <v>28071301</v>
      </c>
      <c r="B195" s="74">
        <v>192</v>
      </c>
      <c r="C195" s="80" t="s">
        <v>1085</v>
      </c>
      <c r="D195" s="74" t="s">
        <v>43</v>
      </c>
      <c r="E195" s="104">
        <v>1549894.6</v>
      </c>
      <c r="F195" s="59"/>
    </row>
    <row r="196" spans="1:6" s="47" customFormat="1" ht="21.95" customHeight="1" x14ac:dyDescent="0.25">
      <c r="A196" s="103">
        <v>23020803</v>
      </c>
      <c r="B196" s="74">
        <v>193</v>
      </c>
      <c r="C196" s="80" t="s">
        <v>307</v>
      </c>
      <c r="D196" s="74" t="s">
        <v>1079</v>
      </c>
      <c r="E196" s="104">
        <v>466915.6</v>
      </c>
      <c r="F196" s="59"/>
    </row>
    <row r="197" spans="1:6" s="47" customFormat="1" ht="21.95" customHeight="1" x14ac:dyDescent="0.25">
      <c r="A197" s="103">
        <v>23020801</v>
      </c>
      <c r="B197" s="74">
        <v>194</v>
      </c>
      <c r="C197" s="80" t="s">
        <v>28</v>
      </c>
      <c r="D197" s="74" t="s">
        <v>1079</v>
      </c>
      <c r="E197" s="104">
        <v>314882.90000000002</v>
      </c>
      <c r="F197" s="59"/>
    </row>
    <row r="198" spans="1:6" s="47" customFormat="1" ht="21.95" customHeight="1" x14ac:dyDescent="0.25">
      <c r="A198" s="103">
        <v>23020802</v>
      </c>
      <c r="B198" s="74">
        <v>195</v>
      </c>
      <c r="C198" s="80" t="s">
        <v>205</v>
      </c>
      <c r="D198" s="74" t="s">
        <v>1079</v>
      </c>
      <c r="E198" s="104">
        <v>390892</v>
      </c>
      <c r="F198" s="59"/>
    </row>
    <row r="199" spans="1:6" s="47" customFormat="1" ht="21.95" customHeight="1" x14ac:dyDescent="0.25">
      <c r="A199" s="103">
        <v>23020806</v>
      </c>
      <c r="B199" s="74">
        <v>196</v>
      </c>
      <c r="C199" s="80" t="s">
        <v>266</v>
      </c>
      <c r="D199" s="74" t="s">
        <v>1294</v>
      </c>
      <c r="E199" s="104">
        <v>144870</v>
      </c>
      <c r="F199" s="59"/>
    </row>
    <row r="200" spans="1:6" s="47" customFormat="1" ht="21.95" customHeight="1" x14ac:dyDescent="0.25">
      <c r="A200" s="103">
        <v>26020301</v>
      </c>
      <c r="B200" s="74">
        <v>197</v>
      </c>
      <c r="C200" s="80" t="s">
        <v>111</v>
      </c>
      <c r="D200" s="74" t="s">
        <v>1079</v>
      </c>
      <c r="E200" s="104">
        <v>52770.3</v>
      </c>
      <c r="F200" s="59"/>
    </row>
    <row r="201" spans="1:6" s="47" customFormat="1" ht="21.95" customHeight="1" x14ac:dyDescent="0.25">
      <c r="A201" s="103">
        <v>23020901</v>
      </c>
      <c r="B201" s="74">
        <v>198</v>
      </c>
      <c r="C201" s="80" t="s">
        <v>239</v>
      </c>
      <c r="D201" s="74" t="s">
        <v>1079</v>
      </c>
      <c r="E201" s="104">
        <v>154006</v>
      </c>
      <c r="F201" s="59"/>
    </row>
    <row r="202" spans="1:6" s="47" customFormat="1" ht="21.95" customHeight="1" x14ac:dyDescent="0.25">
      <c r="A202" s="103">
        <v>23020301</v>
      </c>
      <c r="B202" s="74">
        <v>199</v>
      </c>
      <c r="C202" s="80" t="s">
        <v>375</v>
      </c>
      <c r="D202" s="74" t="s">
        <v>1079</v>
      </c>
      <c r="E202" s="104">
        <v>1302881</v>
      </c>
      <c r="F202" s="59"/>
    </row>
    <row r="203" spans="1:6" s="47" customFormat="1" ht="21.95" customHeight="1" x14ac:dyDescent="0.25">
      <c r="A203" s="103">
        <v>28070422</v>
      </c>
      <c r="B203" s="74">
        <v>200</v>
      </c>
      <c r="C203" s="80" t="s">
        <v>678</v>
      </c>
      <c r="D203" s="74" t="s">
        <v>43</v>
      </c>
      <c r="E203" s="104">
        <v>623853.19999999995</v>
      </c>
      <c r="F203" s="59"/>
    </row>
    <row r="204" spans="1:6" s="47" customFormat="1" ht="21.95" customHeight="1" x14ac:dyDescent="0.25">
      <c r="A204" s="103">
        <v>22030702</v>
      </c>
      <c r="B204" s="74">
        <v>201</v>
      </c>
      <c r="C204" s="80" t="s">
        <v>142</v>
      </c>
      <c r="D204" s="74" t="s">
        <v>43</v>
      </c>
      <c r="E204" s="104">
        <v>7221540.9000000004</v>
      </c>
      <c r="F204" s="59"/>
    </row>
    <row r="205" spans="1:6" s="47" customFormat="1" ht="21.95" customHeight="1" x14ac:dyDescent="0.25">
      <c r="A205" s="103">
        <v>24010101</v>
      </c>
      <c r="B205" s="74">
        <v>202</v>
      </c>
      <c r="C205" s="80" t="s">
        <v>382</v>
      </c>
      <c r="D205" s="74" t="s">
        <v>1079</v>
      </c>
      <c r="E205" s="104">
        <v>789624.6</v>
      </c>
      <c r="F205" s="59"/>
    </row>
    <row r="206" spans="1:6" s="47" customFormat="1" ht="21.95" customHeight="1" x14ac:dyDescent="0.25">
      <c r="A206" s="103">
        <v>24010102</v>
      </c>
      <c r="B206" s="74">
        <v>203</v>
      </c>
      <c r="C206" s="80" t="s">
        <v>367</v>
      </c>
      <c r="D206" s="74" t="s">
        <v>1079</v>
      </c>
      <c r="E206" s="104">
        <v>908065.2</v>
      </c>
      <c r="F206" s="59"/>
    </row>
    <row r="207" spans="1:6" s="47" customFormat="1" ht="21.95" customHeight="1" x14ac:dyDescent="0.25">
      <c r="A207" s="103">
        <v>24010103</v>
      </c>
      <c r="B207" s="74">
        <v>204</v>
      </c>
      <c r="C207" s="80" t="s">
        <v>456</v>
      </c>
      <c r="D207" s="74" t="s">
        <v>1079</v>
      </c>
      <c r="E207" s="104">
        <v>967319.8</v>
      </c>
      <c r="F207" s="59"/>
    </row>
    <row r="208" spans="1:6" s="47" customFormat="1" ht="21.95" customHeight="1" x14ac:dyDescent="0.25">
      <c r="A208" s="103">
        <v>24010104</v>
      </c>
      <c r="B208" s="74">
        <v>205</v>
      </c>
      <c r="C208" s="80" t="s">
        <v>254</v>
      </c>
      <c r="D208" s="74" t="s">
        <v>1079</v>
      </c>
      <c r="E208" s="104">
        <v>1085759</v>
      </c>
      <c r="F208" s="59"/>
    </row>
    <row r="209" spans="1:6" s="47" customFormat="1" ht="21.95" customHeight="1" x14ac:dyDescent="0.25">
      <c r="A209" s="103">
        <v>24010202</v>
      </c>
      <c r="B209" s="74">
        <v>206</v>
      </c>
      <c r="C209" s="80" t="s">
        <v>308</v>
      </c>
      <c r="D209" s="74" t="s">
        <v>1079</v>
      </c>
      <c r="E209" s="104">
        <v>2270199.9</v>
      </c>
      <c r="F209" s="59"/>
    </row>
    <row r="210" spans="1:6" s="47" customFormat="1" ht="21.95" customHeight="1" x14ac:dyDescent="0.25">
      <c r="A210" s="103">
        <v>24010204</v>
      </c>
      <c r="B210" s="74">
        <v>207</v>
      </c>
      <c r="C210" s="80" t="s">
        <v>376</v>
      </c>
      <c r="D210" s="74" t="s">
        <v>1079</v>
      </c>
      <c r="E210" s="104">
        <v>2763683.5</v>
      </c>
      <c r="F210" s="59"/>
    </row>
    <row r="211" spans="1:6" s="47" customFormat="1" ht="21.95" customHeight="1" x14ac:dyDescent="0.25">
      <c r="A211" s="103">
        <v>24010106</v>
      </c>
      <c r="B211" s="74">
        <v>208</v>
      </c>
      <c r="C211" s="80" t="s">
        <v>256</v>
      </c>
      <c r="D211" s="74" t="s">
        <v>1079</v>
      </c>
      <c r="E211" s="104">
        <v>1381838.3</v>
      </c>
      <c r="F211" s="59"/>
    </row>
    <row r="212" spans="1:6" s="47" customFormat="1" ht="21.95" customHeight="1" x14ac:dyDescent="0.25">
      <c r="A212" s="103">
        <v>28150106</v>
      </c>
      <c r="B212" s="74">
        <v>209</v>
      </c>
      <c r="C212" s="80" t="s">
        <v>311</v>
      </c>
      <c r="D212" s="74" t="s">
        <v>43</v>
      </c>
      <c r="E212" s="104">
        <v>37825213</v>
      </c>
      <c r="F212" s="59"/>
    </row>
    <row r="213" spans="1:6" s="47" customFormat="1" ht="21.95" customHeight="1" x14ac:dyDescent="0.25">
      <c r="A213" s="103">
        <v>28071731</v>
      </c>
      <c r="B213" s="74">
        <v>210</v>
      </c>
      <c r="C213" s="80" t="s">
        <v>408</v>
      </c>
      <c r="D213" s="74" t="s">
        <v>43</v>
      </c>
      <c r="E213" s="104">
        <v>12892787.800000001</v>
      </c>
      <c r="F213" s="59"/>
    </row>
    <row r="214" spans="1:6" s="47" customFormat="1" ht="21.95" customHeight="1" x14ac:dyDescent="0.25">
      <c r="A214" s="103">
        <v>28991001</v>
      </c>
      <c r="B214" s="74">
        <v>211</v>
      </c>
      <c r="C214" s="80" t="s">
        <v>490</v>
      </c>
      <c r="D214" s="74" t="s">
        <v>156</v>
      </c>
      <c r="E214" s="104">
        <v>6322346.5</v>
      </c>
      <c r="F214" s="59"/>
    </row>
    <row r="215" spans="1:6" s="47" customFormat="1" ht="21.95" customHeight="1" x14ac:dyDescent="0.25">
      <c r="A215" s="103">
        <v>28991201</v>
      </c>
      <c r="B215" s="74">
        <v>212</v>
      </c>
      <c r="C215" s="80" t="s">
        <v>172</v>
      </c>
      <c r="D215" s="74" t="s">
        <v>156</v>
      </c>
      <c r="E215" s="104">
        <v>15296001</v>
      </c>
      <c r="F215" s="59"/>
    </row>
    <row r="216" spans="1:6" s="47" customFormat="1" ht="21.95" customHeight="1" x14ac:dyDescent="0.25">
      <c r="A216" s="103">
        <v>28070401</v>
      </c>
      <c r="B216" s="74">
        <v>213</v>
      </c>
      <c r="C216" s="80" t="s">
        <v>401</v>
      </c>
      <c r="D216" s="74" t="s">
        <v>43</v>
      </c>
      <c r="E216" s="104">
        <v>976432.8</v>
      </c>
      <c r="F216" s="59"/>
    </row>
    <row r="217" spans="1:6" s="47" customFormat="1" ht="21.95" customHeight="1" x14ac:dyDescent="0.25">
      <c r="A217" s="103">
        <v>28110103</v>
      </c>
      <c r="B217" s="74">
        <v>214</v>
      </c>
      <c r="C217" s="80" t="s">
        <v>195</v>
      </c>
      <c r="D217" s="74" t="s">
        <v>1079</v>
      </c>
      <c r="E217" s="104">
        <v>28582</v>
      </c>
      <c r="F217" s="59"/>
    </row>
    <row r="218" spans="1:6" s="47" customFormat="1" ht="21.95" customHeight="1" x14ac:dyDescent="0.25">
      <c r="A218" s="103">
        <v>28110101</v>
      </c>
      <c r="B218" s="74">
        <v>215</v>
      </c>
      <c r="C218" s="80" t="s">
        <v>78</v>
      </c>
      <c r="D218" s="74" t="s">
        <v>1079</v>
      </c>
      <c r="E218" s="104">
        <v>41122.300000000003</v>
      </c>
      <c r="F218" s="59"/>
    </row>
    <row r="219" spans="1:6" s="47" customFormat="1" ht="21.95" customHeight="1" x14ac:dyDescent="0.25">
      <c r="A219" s="103">
        <v>28110201</v>
      </c>
      <c r="B219" s="74">
        <v>216</v>
      </c>
      <c r="C219" s="80" t="s">
        <v>199</v>
      </c>
      <c r="D219" s="74" t="s">
        <v>1079</v>
      </c>
      <c r="E219" s="104">
        <v>859707.2</v>
      </c>
      <c r="F219" s="59"/>
    </row>
    <row r="220" spans="1:6" s="47" customFormat="1" ht="21.95" customHeight="1" x14ac:dyDescent="0.25">
      <c r="A220" s="103">
        <v>28992401</v>
      </c>
      <c r="B220" s="74">
        <v>217</v>
      </c>
      <c r="C220" s="80" t="s">
        <v>255</v>
      </c>
      <c r="D220" s="74" t="s">
        <v>347</v>
      </c>
      <c r="E220" s="104">
        <v>36708</v>
      </c>
      <c r="F220" s="59"/>
    </row>
    <row r="221" spans="1:6" s="47" customFormat="1" ht="21.95" customHeight="1" x14ac:dyDescent="0.25">
      <c r="A221" s="103">
        <v>23021102</v>
      </c>
      <c r="B221" s="74">
        <v>218</v>
      </c>
      <c r="C221" s="80" t="s">
        <v>338</v>
      </c>
      <c r="D221" s="74" t="s">
        <v>1079</v>
      </c>
      <c r="E221" s="104">
        <v>347437.6</v>
      </c>
      <c r="F221" s="59"/>
    </row>
    <row r="222" spans="1:6" s="47" customFormat="1" ht="21.95" customHeight="1" x14ac:dyDescent="0.25">
      <c r="A222" s="103">
        <v>23021104</v>
      </c>
      <c r="B222" s="74">
        <v>219</v>
      </c>
      <c r="C222" s="80" t="s">
        <v>655</v>
      </c>
      <c r="D222" s="74" t="s">
        <v>1079</v>
      </c>
      <c r="E222" s="104">
        <v>445211.9</v>
      </c>
      <c r="F222" s="59"/>
    </row>
    <row r="223" spans="1:6" s="47" customFormat="1" ht="21.95" customHeight="1" x14ac:dyDescent="0.25">
      <c r="A223" s="103">
        <v>28060102</v>
      </c>
      <c r="B223" s="74">
        <v>220</v>
      </c>
      <c r="C223" s="80" t="s">
        <v>385</v>
      </c>
      <c r="D223" s="74" t="s">
        <v>1079</v>
      </c>
      <c r="E223" s="104">
        <v>12028.3</v>
      </c>
      <c r="F223" s="59"/>
    </row>
    <row r="224" spans="1:6" s="47" customFormat="1" ht="21.95" customHeight="1" x14ac:dyDescent="0.25">
      <c r="A224" s="103">
        <v>26020926</v>
      </c>
      <c r="B224" s="74">
        <v>221</v>
      </c>
      <c r="C224" s="80" t="s">
        <v>1110</v>
      </c>
      <c r="D224" s="74" t="s">
        <v>1292</v>
      </c>
      <c r="E224" s="104">
        <v>3347769.6</v>
      </c>
      <c r="F224" s="59"/>
    </row>
    <row r="225" spans="1:6" s="47" customFormat="1" ht="21.95" customHeight="1" x14ac:dyDescent="0.25">
      <c r="A225" s="103">
        <v>26021001</v>
      </c>
      <c r="B225" s="74">
        <v>222</v>
      </c>
      <c r="C225" s="80" t="s">
        <v>1041</v>
      </c>
      <c r="D225" s="74" t="s">
        <v>1079</v>
      </c>
      <c r="E225" s="104">
        <v>3008975.4</v>
      </c>
      <c r="F225" s="59"/>
    </row>
    <row r="226" spans="1:6" s="47" customFormat="1" ht="21.95" customHeight="1" x14ac:dyDescent="0.25">
      <c r="A226" s="103">
        <v>22030701</v>
      </c>
      <c r="B226" s="74">
        <v>223</v>
      </c>
      <c r="C226" s="80" t="s">
        <v>141</v>
      </c>
      <c r="D226" s="74" t="s">
        <v>1079</v>
      </c>
      <c r="E226" s="104">
        <v>148925</v>
      </c>
      <c r="F226" s="59"/>
    </row>
    <row r="227" spans="1:6" s="47" customFormat="1" ht="21.95" customHeight="1" x14ac:dyDescent="0.25">
      <c r="A227" s="103">
        <v>26020927</v>
      </c>
      <c r="B227" s="74">
        <v>224</v>
      </c>
      <c r="C227" s="80" t="s">
        <v>1111</v>
      </c>
      <c r="D227" s="74" t="s">
        <v>1292</v>
      </c>
      <c r="E227" s="104">
        <v>1487897.6000000001</v>
      </c>
      <c r="F227" s="59"/>
    </row>
    <row r="228" spans="1:6" s="47" customFormat="1" ht="21.95" customHeight="1" x14ac:dyDescent="0.25">
      <c r="A228" s="103">
        <v>28040101</v>
      </c>
      <c r="B228" s="74">
        <v>225</v>
      </c>
      <c r="C228" s="80" t="s">
        <v>1042</v>
      </c>
      <c r="D228" s="74" t="s">
        <v>1079</v>
      </c>
      <c r="E228" s="104">
        <v>64576.6</v>
      </c>
      <c r="F228" s="59"/>
    </row>
    <row r="229" spans="1:6" s="47" customFormat="1" ht="21.95" customHeight="1" x14ac:dyDescent="0.25">
      <c r="A229" s="103">
        <v>28010301</v>
      </c>
      <c r="B229" s="74">
        <v>226</v>
      </c>
      <c r="C229" s="80" t="s">
        <v>414</v>
      </c>
      <c r="D229" s="74" t="s">
        <v>1079</v>
      </c>
      <c r="E229" s="104">
        <v>199903.5</v>
      </c>
      <c r="F229" s="59"/>
    </row>
    <row r="230" spans="1:6" s="47" customFormat="1" ht="21.95" customHeight="1" x14ac:dyDescent="0.25">
      <c r="A230" s="103">
        <v>26020929</v>
      </c>
      <c r="B230" s="74">
        <v>227</v>
      </c>
      <c r="C230" s="80" t="s">
        <v>1115</v>
      </c>
      <c r="D230" s="74" t="s">
        <v>1292</v>
      </c>
      <c r="E230" s="104">
        <v>1673884.8</v>
      </c>
      <c r="F230" s="59"/>
    </row>
    <row r="231" spans="1:6" s="47" customFormat="1" ht="21.95" customHeight="1" x14ac:dyDescent="0.25">
      <c r="A231" s="103">
        <v>26020925</v>
      </c>
      <c r="B231" s="74">
        <v>228</v>
      </c>
      <c r="C231" s="80" t="s">
        <v>1109</v>
      </c>
      <c r="D231" s="74" t="s">
        <v>1292</v>
      </c>
      <c r="E231" s="104">
        <v>2975795.2000000002</v>
      </c>
      <c r="F231" s="59"/>
    </row>
    <row r="232" spans="1:6" s="47" customFormat="1" ht="21.95" customHeight="1" x14ac:dyDescent="0.25">
      <c r="A232" s="103">
        <v>28260101</v>
      </c>
      <c r="B232" s="74">
        <v>229</v>
      </c>
      <c r="C232" s="80" t="s">
        <v>175</v>
      </c>
      <c r="D232" s="74" t="s">
        <v>1079</v>
      </c>
      <c r="E232" s="104">
        <v>12305</v>
      </c>
      <c r="F232" s="59"/>
    </row>
    <row r="233" spans="1:6" s="47" customFormat="1" ht="21.95" customHeight="1" x14ac:dyDescent="0.25">
      <c r="A233" s="103">
        <v>26020921</v>
      </c>
      <c r="B233" s="74">
        <v>230</v>
      </c>
      <c r="C233" s="80" t="s">
        <v>598</v>
      </c>
      <c r="D233" s="74" t="s">
        <v>156</v>
      </c>
      <c r="E233" s="104">
        <v>151692305.5</v>
      </c>
      <c r="F233" s="59"/>
    </row>
    <row r="234" spans="1:6" s="47" customFormat="1" ht="21.95" customHeight="1" x14ac:dyDescent="0.25">
      <c r="A234" s="103">
        <v>26020911</v>
      </c>
      <c r="B234" s="74">
        <v>231</v>
      </c>
      <c r="C234" s="80" t="s">
        <v>597</v>
      </c>
      <c r="D234" s="74" t="s">
        <v>156</v>
      </c>
      <c r="E234" s="104">
        <v>38061621</v>
      </c>
      <c r="F234" s="59"/>
    </row>
    <row r="235" spans="1:6" s="47" customFormat="1" ht="21.95" customHeight="1" x14ac:dyDescent="0.25">
      <c r="A235" s="103">
        <v>28991701</v>
      </c>
      <c r="B235" s="74">
        <v>232</v>
      </c>
      <c r="C235" s="80" t="s">
        <v>671</v>
      </c>
      <c r="D235" s="74" t="s">
        <v>1079</v>
      </c>
      <c r="E235" s="104">
        <v>3366.6</v>
      </c>
      <c r="F235" s="59"/>
    </row>
    <row r="236" spans="1:6" s="47" customFormat="1" ht="21.95" customHeight="1" x14ac:dyDescent="0.25">
      <c r="A236" s="103">
        <v>26020928</v>
      </c>
      <c r="B236" s="74">
        <v>233</v>
      </c>
      <c r="C236" s="80" t="s">
        <v>1112</v>
      </c>
      <c r="D236" s="74" t="s">
        <v>1292</v>
      </c>
      <c r="E236" s="104">
        <v>743948.80000000005</v>
      </c>
      <c r="F236" s="59"/>
    </row>
    <row r="237" spans="1:6" s="47" customFormat="1" ht="21.95" customHeight="1" x14ac:dyDescent="0.25">
      <c r="A237" s="103">
        <v>28040111</v>
      </c>
      <c r="B237" s="74">
        <v>234</v>
      </c>
      <c r="C237" s="80" t="s">
        <v>599</v>
      </c>
      <c r="D237" s="74" t="s">
        <v>156</v>
      </c>
      <c r="E237" s="104">
        <v>293125228.10000002</v>
      </c>
      <c r="F237" s="59"/>
    </row>
    <row r="238" spans="1:6" s="47" customFormat="1" ht="21.95" customHeight="1" x14ac:dyDescent="0.25">
      <c r="A238" s="103">
        <v>28040211</v>
      </c>
      <c r="B238" s="74">
        <v>235</v>
      </c>
      <c r="C238" s="80" t="s">
        <v>600</v>
      </c>
      <c r="D238" s="74" t="s">
        <v>156</v>
      </c>
      <c r="E238" s="104">
        <v>134752322</v>
      </c>
      <c r="F238" s="59"/>
    </row>
    <row r="239" spans="1:6" s="47" customFormat="1" ht="21.95" customHeight="1" x14ac:dyDescent="0.25">
      <c r="A239" s="103">
        <v>28332111</v>
      </c>
      <c r="B239" s="74">
        <v>236</v>
      </c>
      <c r="C239" s="80" t="s">
        <v>403</v>
      </c>
      <c r="D239" s="74" t="s">
        <v>404</v>
      </c>
      <c r="E239" s="104">
        <v>1311764</v>
      </c>
      <c r="F239" s="59"/>
    </row>
    <row r="240" spans="1:6" s="47" customFormat="1" ht="21.95" customHeight="1" x14ac:dyDescent="0.25">
      <c r="A240" s="103">
        <v>26021202</v>
      </c>
      <c r="B240" s="74">
        <v>237</v>
      </c>
      <c r="C240" s="80" t="s">
        <v>462</v>
      </c>
      <c r="D240" s="74" t="s">
        <v>1079</v>
      </c>
      <c r="E240" s="104">
        <v>441647.8</v>
      </c>
      <c r="F240" s="59"/>
    </row>
    <row r="241" spans="1:6" s="47" customFormat="1" ht="21.95" customHeight="1" x14ac:dyDescent="0.25">
      <c r="A241" s="103">
        <v>28991401</v>
      </c>
      <c r="B241" s="74">
        <v>238</v>
      </c>
      <c r="C241" s="80" t="s">
        <v>240</v>
      </c>
      <c r="D241" s="74" t="s">
        <v>137</v>
      </c>
      <c r="E241" s="104">
        <v>24472</v>
      </c>
      <c r="F241" s="59"/>
    </row>
    <row r="242" spans="1:6" s="47" customFormat="1" ht="21.95" customHeight="1" x14ac:dyDescent="0.25">
      <c r="A242" s="103">
        <v>28070801</v>
      </c>
      <c r="B242" s="74">
        <v>239</v>
      </c>
      <c r="C242" s="80" t="s">
        <v>181</v>
      </c>
      <c r="D242" s="74" t="s">
        <v>43</v>
      </c>
      <c r="E242" s="104">
        <v>362385.3</v>
      </c>
      <c r="F242" s="59"/>
    </row>
    <row r="243" spans="1:6" s="47" customFormat="1" ht="21.95" customHeight="1" x14ac:dyDescent="0.25">
      <c r="A243" s="103">
        <v>21010303</v>
      </c>
      <c r="B243" s="74">
        <v>240</v>
      </c>
      <c r="C243" s="80" t="s">
        <v>947</v>
      </c>
      <c r="D243" s="74" t="s">
        <v>1079</v>
      </c>
      <c r="E243" s="104">
        <v>169043.7</v>
      </c>
      <c r="F243" s="59"/>
    </row>
    <row r="244" spans="1:6" s="47" customFormat="1" ht="21.95" customHeight="1" x14ac:dyDescent="0.25">
      <c r="A244" s="103">
        <v>28070501</v>
      </c>
      <c r="B244" s="74">
        <v>241</v>
      </c>
      <c r="C244" s="80" t="s">
        <v>170</v>
      </c>
      <c r="D244" s="74" t="s">
        <v>43</v>
      </c>
      <c r="E244" s="104">
        <v>175434.4</v>
      </c>
      <c r="F244" s="59"/>
    </row>
    <row r="245" spans="1:6" s="47" customFormat="1" ht="21.95" customHeight="1" x14ac:dyDescent="0.25">
      <c r="A245" s="103">
        <v>28080201</v>
      </c>
      <c r="B245" s="74">
        <v>242</v>
      </c>
      <c r="C245" s="80" t="s">
        <v>884</v>
      </c>
      <c r="D245" s="74" t="s">
        <v>708</v>
      </c>
      <c r="E245" s="104">
        <v>87717.4</v>
      </c>
      <c r="F245" s="59"/>
    </row>
    <row r="246" spans="1:6" s="47" customFormat="1" ht="21.95" customHeight="1" x14ac:dyDescent="0.25">
      <c r="A246" s="103">
        <v>28060401</v>
      </c>
      <c r="B246" s="74">
        <v>243</v>
      </c>
      <c r="C246" s="80" t="s">
        <v>712</v>
      </c>
      <c r="D246" s="74" t="s">
        <v>708</v>
      </c>
      <c r="E246" s="104">
        <v>102293</v>
      </c>
      <c r="F246" s="59"/>
    </row>
    <row r="247" spans="1:6" s="47" customFormat="1" ht="21.95" customHeight="1" x14ac:dyDescent="0.25">
      <c r="A247" s="103">
        <v>28080202</v>
      </c>
      <c r="B247" s="74">
        <v>244</v>
      </c>
      <c r="C247" s="80" t="s">
        <v>896</v>
      </c>
      <c r="D247" s="74" t="s">
        <v>708</v>
      </c>
      <c r="E247" s="104">
        <v>62652.6</v>
      </c>
      <c r="F247" s="59"/>
    </row>
    <row r="248" spans="1:6" s="47" customFormat="1" ht="21.95" customHeight="1" x14ac:dyDescent="0.25">
      <c r="A248" s="103">
        <v>28080101</v>
      </c>
      <c r="B248" s="74">
        <v>245</v>
      </c>
      <c r="C248" s="80" t="s">
        <v>707</v>
      </c>
      <c r="D248" s="74" t="s">
        <v>708</v>
      </c>
      <c r="E248" s="104">
        <v>145016</v>
      </c>
      <c r="F248" s="59"/>
    </row>
    <row r="249" spans="1:6" s="47" customFormat="1" ht="21.95" customHeight="1" x14ac:dyDescent="0.25">
      <c r="A249" s="103">
        <v>28071202</v>
      </c>
      <c r="B249" s="74">
        <v>246</v>
      </c>
      <c r="C249" s="80" t="s">
        <v>770</v>
      </c>
      <c r="D249" s="74" t="s">
        <v>43</v>
      </c>
      <c r="E249" s="104">
        <v>11829311.1</v>
      </c>
      <c r="F249" s="59"/>
    </row>
    <row r="250" spans="1:6" s="47" customFormat="1" ht="21.95" customHeight="1" x14ac:dyDescent="0.25">
      <c r="A250" s="103">
        <v>28071602</v>
      </c>
      <c r="B250" s="74">
        <v>247</v>
      </c>
      <c r="C250" s="80" t="s">
        <v>1043</v>
      </c>
      <c r="D250" s="74" t="s">
        <v>43</v>
      </c>
      <c r="E250" s="104">
        <v>264467.40000000002</v>
      </c>
      <c r="F250" s="59"/>
    </row>
    <row r="251" spans="1:6" s="47" customFormat="1" ht="21.95" customHeight="1" x14ac:dyDescent="0.25">
      <c r="A251" s="103">
        <v>28071201</v>
      </c>
      <c r="B251" s="74">
        <v>248</v>
      </c>
      <c r="C251" s="80" t="s">
        <v>743</v>
      </c>
      <c r="D251" s="74" t="s">
        <v>43</v>
      </c>
      <c r="E251" s="104">
        <v>334777</v>
      </c>
      <c r="F251" s="59"/>
    </row>
    <row r="252" spans="1:6" s="47" customFormat="1" ht="21.95" customHeight="1" x14ac:dyDescent="0.25">
      <c r="A252" s="103">
        <v>28040701</v>
      </c>
      <c r="B252" s="74">
        <v>249</v>
      </c>
      <c r="C252" s="80" t="s">
        <v>277</v>
      </c>
      <c r="D252" s="74" t="s">
        <v>43</v>
      </c>
      <c r="E252" s="104">
        <v>185987.20000000001</v>
      </c>
      <c r="F252" s="59"/>
    </row>
    <row r="253" spans="1:6" s="47" customFormat="1" ht="21.95" customHeight="1" x14ac:dyDescent="0.25">
      <c r="A253" s="103">
        <v>28071102</v>
      </c>
      <c r="B253" s="74">
        <v>250</v>
      </c>
      <c r="C253" s="80" t="s">
        <v>786</v>
      </c>
      <c r="D253" s="74" t="s">
        <v>43</v>
      </c>
      <c r="E253" s="104">
        <v>2045859.2</v>
      </c>
      <c r="F253" s="59"/>
    </row>
    <row r="254" spans="1:6" s="47" customFormat="1" ht="21.95" customHeight="1" x14ac:dyDescent="0.25">
      <c r="A254" s="103">
        <v>28071101</v>
      </c>
      <c r="B254" s="74">
        <v>251</v>
      </c>
      <c r="C254" s="80" t="s">
        <v>785</v>
      </c>
      <c r="D254" s="74" t="s">
        <v>43</v>
      </c>
      <c r="E254" s="104">
        <v>446369.3</v>
      </c>
      <c r="F254" s="59"/>
    </row>
    <row r="255" spans="1:6" s="47" customFormat="1" ht="21.95" customHeight="1" x14ac:dyDescent="0.25">
      <c r="A255" s="103">
        <v>21010404</v>
      </c>
      <c r="B255" s="74">
        <v>252</v>
      </c>
      <c r="C255" s="80" t="s">
        <v>948</v>
      </c>
      <c r="D255" s="74" t="s">
        <v>1079</v>
      </c>
      <c r="E255" s="104">
        <v>360628</v>
      </c>
      <c r="F255" s="59"/>
    </row>
    <row r="256" spans="1:6" s="47" customFormat="1" ht="21.95" customHeight="1" x14ac:dyDescent="0.25">
      <c r="A256" s="103">
        <v>28071302</v>
      </c>
      <c r="B256" s="74">
        <v>253</v>
      </c>
      <c r="C256" s="80" t="s">
        <v>1086</v>
      </c>
      <c r="D256" s="74" t="s">
        <v>43</v>
      </c>
      <c r="E256" s="104">
        <v>1115923.2</v>
      </c>
      <c r="F256" s="59"/>
    </row>
    <row r="257" spans="1:6" s="47" customFormat="1" ht="21.95" customHeight="1" x14ac:dyDescent="0.25">
      <c r="A257" s="103">
        <v>28991301</v>
      </c>
      <c r="B257" s="74">
        <v>254</v>
      </c>
      <c r="C257" s="80" t="s">
        <v>173</v>
      </c>
      <c r="D257" s="74" t="s">
        <v>218</v>
      </c>
      <c r="E257" s="104">
        <v>38543.4</v>
      </c>
      <c r="F257" s="59"/>
    </row>
    <row r="258" spans="1:6" s="47" customFormat="1" ht="21.95" customHeight="1" x14ac:dyDescent="0.25">
      <c r="A258" s="103">
        <v>28070415</v>
      </c>
      <c r="B258" s="74">
        <v>255</v>
      </c>
      <c r="C258" s="80" t="s">
        <v>677</v>
      </c>
      <c r="D258" s="74" t="s">
        <v>43</v>
      </c>
      <c r="E258" s="104">
        <v>360892.4</v>
      </c>
      <c r="F258" s="59"/>
    </row>
    <row r="259" spans="1:6" s="47" customFormat="1" ht="21.95" customHeight="1" x14ac:dyDescent="0.25">
      <c r="A259" s="103">
        <v>25030203</v>
      </c>
      <c r="B259" s="74">
        <v>256</v>
      </c>
      <c r="C259" s="80" t="s">
        <v>960</v>
      </c>
      <c r="D259" s="74" t="s">
        <v>1079</v>
      </c>
      <c r="E259" s="104">
        <v>631098.80000000005</v>
      </c>
      <c r="F259" s="59"/>
    </row>
    <row r="260" spans="1:6" s="47" customFormat="1" ht="21.95" customHeight="1" x14ac:dyDescent="0.25">
      <c r="A260" s="103">
        <v>25030204</v>
      </c>
      <c r="B260" s="74">
        <v>257</v>
      </c>
      <c r="C260" s="80" t="s">
        <v>204</v>
      </c>
      <c r="D260" s="74" t="s">
        <v>1079</v>
      </c>
      <c r="E260" s="104">
        <v>709985.2</v>
      </c>
      <c r="F260" s="59"/>
    </row>
    <row r="261" spans="1:6" s="47" customFormat="1" ht="21.95" customHeight="1" x14ac:dyDescent="0.25">
      <c r="A261" s="103">
        <v>25030301</v>
      </c>
      <c r="B261" s="74">
        <v>258</v>
      </c>
      <c r="C261" s="80" t="s">
        <v>961</v>
      </c>
      <c r="D261" s="74" t="s">
        <v>1079</v>
      </c>
      <c r="E261" s="104">
        <v>1084715</v>
      </c>
      <c r="F261" s="59"/>
    </row>
    <row r="262" spans="1:6" s="47" customFormat="1" ht="21.95" customHeight="1" x14ac:dyDescent="0.25">
      <c r="A262" s="103">
        <v>25030501</v>
      </c>
      <c r="B262" s="74">
        <v>259</v>
      </c>
      <c r="C262" s="80" t="s">
        <v>209</v>
      </c>
      <c r="D262" s="74" t="s">
        <v>1079</v>
      </c>
      <c r="E262" s="104">
        <v>1352356.6</v>
      </c>
      <c r="F262" s="59"/>
    </row>
    <row r="263" spans="1:6" s="47" customFormat="1" ht="21.95" customHeight="1" x14ac:dyDescent="0.25">
      <c r="A263" s="103">
        <v>25030402</v>
      </c>
      <c r="B263" s="74">
        <v>260</v>
      </c>
      <c r="C263" s="80" t="s">
        <v>207</v>
      </c>
      <c r="D263" s="74" t="s">
        <v>1079</v>
      </c>
      <c r="E263" s="104">
        <v>484646.2</v>
      </c>
      <c r="F263" s="59"/>
    </row>
    <row r="264" spans="1:6" s="47" customFormat="1" ht="21.95" customHeight="1" x14ac:dyDescent="0.25">
      <c r="A264" s="103">
        <v>25030401</v>
      </c>
      <c r="B264" s="74">
        <v>261</v>
      </c>
      <c r="C264" s="80" t="s">
        <v>206</v>
      </c>
      <c r="D264" s="74" t="s">
        <v>1079</v>
      </c>
      <c r="E264" s="104">
        <v>450783.1</v>
      </c>
      <c r="F264" s="59"/>
    </row>
    <row r="265" spans="1:6" s="47" customFormat="1" ht="21.95" customHeight="1" x14ac:dyDescent="0.25">
      <c r="A265" s="103">
        <v>28071001</v>
      </c>
      <c r="B265" s="74">
        <v>262</v>
      </c>
      <c r="C265" s="80" t="s">
        <v>742</v>
      </c>
      <c r="D265" s="74" t="s">
        <v>1079</v>
      </c>
      <c r="E265" s="104">
        <v>17482.8</v>
      </c>
      <c r="F265" s="59"/>
    </row>
    <row r="266" spans="1:6" s="47" customFormat="1" ht="21.95" customHeight="1" x14ac:dyDescent="0.25">
      <c r="A266" s="103">
        <v>28040502</v>
      </c>
      <c r="B266" s="74">
        <v>263</v>
      </c>
      <c r="C266" s="80" t="s">
        <v>407</v>
      </c>
      <c r="D266" s="74" t="s">
        <v>1079</v>
      </c>
      <c r="E266" s="104">
        <v>29896.9</v>
      </c>
      <c r="F266" s="59"/>
    </row>
    <row r="267" spans="1:6" s="47" customFormat="1" ht="21.95" customHeight="1" x14ac:dyDescent="0.25">
      <c r="A267" s="103">
        <v>28070601</v>
      </c>
      <c r="B267" s="74">
        <v>264</v>
      </c>
      <c r="C267" s="80" t="s">
        <v>155</v>
      </c>
      <c r="D267" s="74" t="s">
        <v>156</v>
      </c>
      <c r="E267" s="104">
        <v>3905731.2</v>
      </c>
      <c r="F267" s="59"/>
    </row>
    <row r="268" spans="1:6" s="47" customFormat="1" ht="21.95" customHeight="1" x14ac:dyDescent="0.25">
      <c r="A268" s="103">
        <v>21010103</v>
      </c>
      <c r="B268" s="74">
        <v>265</v>
      </c>
      <c r="C268" s="80" t="s">
        <v>945</v>
      </c>
      <c r="D268" s="74" t="s">
        <v>1079</v>
      </c>
      <c r="E268" s="104">
        <v>270466</v>
      </c>
      <c r="F268" s="59"/>
    </row>
    <row r="269" spans="1:6" s="47" customFormat="1" ht="21.95" customHeight="1" x14ac:dyDescent="0.25">
      <c r="A269" s="103">
        <v>28321601</v>
      </c>
      <c r="B269" s="74">
        <v>266</v>
      </c>
      <c r="C269" s="80" t="s">
        <v>402</v>
      </c>
      <c r="D269" s="74" t="s">
        <v>43</v>
      </c>
      <c r="E269" s="104">
        <v>2746122</v>
      </c>
      <c r="F269" s="59"/>
    </row>
    <row r="270" spans="1:6" s="47" customFormat="1" ht="21.95" customHeight="1" x14ac:dyDescent="0.25">
      <c r="A270" s="103">
        <v>28110211</v>
      </c>
      <c r="B270" s="74">
        <v>267</v>
      </c>
      <c r="C270" s="80" t="s">
        <v>200</v>
      </c>
      <c r="D270" s="74" t="s">
        <v>43</v>
      </c>
      <c r="E270" s="104">
        <v>125919484</v>
      </c>
      <c r="F270" s="59"/>
    </row>
    <row r="271" spans="1:6" s="47" customFormat="1" ht="21.95" customHeight="1" x14ac:dyDescent="0.25">
      <c r="A271" s="103">
        <v>22030301</v>
      </c>
      <c r="B271" s="74">
        <v>268</v>
      </c>
      <c r="C271" s="80" t="s">
        <v>955</v>
      </c>
      <c r="D271" s="74" t="s">
        <v>1079</v>
      </c>
      <c r="E271" s="104">
        <v>1934707.4</v>
      </c>
      <c r="F271" s="59"/>
    </row>
    <row r="272" spans="1:6" s="47" customFormat="1" ht="21.95" customHeight="1" x14ac:dyDescent="0.25">
      <c r="A272" s="103">
        <v>28080902</v>
      </c>
      <c r="B272" s="74">
        <v>269</v>
      </c>
      <c r="C272" s="80" t="s">
        <v>680</v>
      </c>
      <c r="D272" s="74" t="s">
        <v>43</v>
      </c>
      <c r="E272" s="104">
        <v>220183.4</v>
      </c>
      <c r="F272" s="59"/>
    </row>
    <row r="273" spans="1:6" s="47" customFormat="1" ht="21.95" customHeight="1" x14ac:dyDescent="0.25">
      <c r="A273" s="103">
        <v>23020101</v>
      </c>
      <c r="B273" s="74">
        <v>270</v>
      </c>
      <c r="C273" s="80" t="s">
        <v>250</v>
      </c>
      <c r="D273" s="74" t="s">
        <v>1079</v>
      </c>
      <c r="E273" s="104">
        <v>674523.4</v>
      </c>
      <c r="F273" s="59"/>
    </row>
    <row r="274" spans="1:6" s="47" customFormat="1" ht="21.95" customHeight="1" x14ac:dyDescent="0.25">
      <c r="A274" s="103">
        <v>23020204</v>
      </c>
      <c r="B274" s="74">
        <v>271</v>
      </c>
      <c r="C274" s="80" t="s">
        <v>1157</v>
      </c>
      <c r="D274" s="74" t="s">
        <v>1079</v>
      </c>
      <c r="E274" s="104">
        <v>1128365.8</v>
      </c>
      <c r="F274" s="59"/>
    </row>
    <row r="275" spans="1:6" s="47" customFormat="1" ht="21.95" customHeight="1" x14ac:dyDescent="0.25">
      <c r="A275" s="103">
        <v>23020202</v>
      </c>
      <c r="B275" s="74">
        <v>272</v>
      </c>
      <c r="C275" s="80" t="s">
        <v>66</v>
      </c>
      <c r="D275" s="74" t="s">
        <v>1079</v>
      </c>
      <c r="E275" s="104">
        <v>965365.6</v>
      </c>
      <c r="F275" s="59"/>
    </row>
    <row r="276" spans="1:6" s="47" customFormat="1" ht="21.95" customHeight="1" x14ac:dyDescent="0.25">
      <c r="A276" s="103">
        <v>23020102</v>
      </c>
      <c r="B276" s="74">
        <v>273</v>
      </c>
      <c r="C276" s="80" t="s">
        <v>378</v>
      </c>
      <c r="D276" s="74" t="s">
        <v>1079</v>
      </c>
      <c r="E276" s="104">
        <v>977916.9</v>
      </c>
      <c r="F276" s="59"/>
    </row>
    <row r="277" spans="1:6" s="47" customFormat="1" ht="21.95" customHeight="1" x14ac:dyDescent="0.25">
      <c r="A277" s="103">
        <v>28070701</v>
      </c>
      <c r="B277" s="74">
        <v>274</v>
      </c>
      <c r="C277" s="80" t="s">
        <v>77</v>
      </c>
      <c r="D277" s="74" t="s">
        <v>43</v>
      </c>
      <c r="E277" s="104">
        <v>706751.4</v>
      </c>
      <c r="F277" s="59"/>
    </row>
    <row r="278" spans="1:6" s="47" customFormat="1" ht="21.95" customHeight="1" x14ac:dyDescent="0.25">
      <c r="A278" s="103">
        <v>28070702</v>
      </c>
      <c r="B278" s="74">
        <v>275</v>
      </c>
      <c r="C278" s="80" t="s">
        <v>171</v>
      </c>
      <c r="D278" s="74" t="s">
        <v>43</v>
      </c>
      <c r="E278" s="104">
        <v>495964.6</v>
      </c>
      <c r="F278" s="59"/>
    </row>
    <row r="279" spans="1:6" s="47" customFormat="1" ht="21.95" customHeight="1" x14ac:dyDescent="0.25">
      <c r="A279" s="103">
        <v>25040104</v>
      </c>
      <c r="B279" s="74">
        <v>276</v>
      </c>
      <c r="C279" s="80" t="s">
        <v>885</v>
      </c>
      <c r="D279" s="74" t="s">
        <v>1079</v>
      </c>
      <c r="E279" s="104">
        <v>860589.2</v>
      </c>
      <c r="F279" s="59"/>
    </row>
    <row r="280" spans="1:6" s="47" customFormat="1" ht="21.95" customHeight="1" x14ac:dyDescent="0.25">
      <c r="A280" s="103">
        <v>25040101</v>
      </c>
      <c r="B280" s="74">
        <v>277</v>
      </c>
      <c r="C280" s="80" t="s">
        <v>257</v>
      </c>
      <c r="D280" s="74" t="s">
        <v>1079</v>
      </c>
      <c r="E280" s="104">
        <v>245883.8</v>
      </c>
      <c r="F280" s="59"/>
    </row>
    <row r="281" spans="1:6" s="47" customFormat="1" ht="21.95" customHeight="1" x14ac:dyDescent="0.25">
      <c r="A281" s="103">
        <v>25040102</v>
      </c>
      <c r="B281" s="74">
        <v>278</v>
      </c>
      <c r="C281" s="80" t="s">
        <v>76</v>
      </c>
      <c r="D281" s="74" t="s">
        <v>1079</v>
      </c>
      <c r="E281" s="104">
        <v>368822.7</v>
      </c>
      <c r="F281" s="59"/>
    </row>
    <row r="282" spans="1:6" s="47" customFormat="1" ht="21.95" customHeight="1" x14ac:dyDescent="0.25">
      <c r="A282" s="103">
        <v>25040302</v>
      </c>
      <c r="B282" s="74">
        <v>279</v>
      </c>
      <c r="C282" s="80" t="s">
        <v>1084</v>
      </c>
      <c r="D282" s="74" t="s">
        <v>1079</v>
      </c>
      <c r="E282" s="104">
        <v>1243789.3999999999</v>
      </c>
      <c r="F282" s="59"/>
    </row>
    <row r="283" spans="1:6" s="47" customFormat="1" ht="21.95" customHeight="1" x14ac:dyDescent="0.25">
      <c r="A283" s="103">
        <v>25030101</v>
      </c>
      <c r="B283" s="74">
        <v>280</v>
      </c>
      <c r="C283" s="80" t="s">
        <v>41</v>
      </c>
      <c r="D283" s="74" t="s">
        <v>1079</v>
      </c>
      <c r="E283" s="104">
        <v>65103.6</v>
      </c>
      <c r="F283" s="59"/>
    </row>
    <row r="284" spans="1:6" s="47" customFormat="1" ht="21.95" customHeight="1" x14ac:dyDescent="0.25">
      <c r="A284" s="103">
        <v>28370405</v>
      </c>
      <c r="B284" s="74">
        <v>281</v>
      </c>
      <c r="C284" s="80" t="s">
        <v>405</v>
      </c>
      <c r="D284" s="74" t="s">
        <v>1294</v>
      </c>
      <c r="E284" s="104">
        <v>6285</v>
      </c>
      <c r="F284" s="59"/>
    </row>
    <row r="285" spans="1:6" s="47" customFormat="1" ht="21.95" customHeight="1" x14ac:dyDescent="0.25">
      <c r="A285" s="103">
        <v>25010901</v>
      </c>
      <c r="B285" s="74">
        <v>282</v>
      </c>
      <c r="C285" s="80" t="s">
        <v>210</v>
      </c>
      <c r="D285" s="74" t="s">
        <v>1079</v>
      </c>
      <c r="E285" s="104">
        <v>1465031.2</v>
      </c>
      <c r="F285" s="59"/>
    </row>
    <row r="286" spans="1:6" s="47" customFormat="1" ht="21.95" customHeight="1" x14ac:dyDescent="0.25">
      <c r="A286" s="103">
        <v>25010902</v>
      </c>
      <c r="B286" s="74">
        <v>283</v>
      </c>
      <c r="C286" s="80" t="s">
        <v>15</v>
      </c>
      <c r="D286" s="74" t="s">
        <v>1079</v>
      </c>
      <c r="E286" s="104">
        <v>1577782.3</v>
      </c>
      <c r="F286" s="59"/>
    </row>
    <row r="287" spans="1:6" s="47" customFormat="1" ht="21.95" customHeight="1" x14ac:dyDescent="0.25">
      <c r="A287" s="103">
        <v>25010904</v>
      </c>
      <c r="B287" s="74">
        <v>284</v>
      </c>
      <c r="C287" s="80" t="s">
        <v>201</v>
      </c>
      <c r="D287" s="74" t="s">
        <v>1079</v>
      </c>
      <c r="E287" s="104">
        <v>2141240</v>
      </c>
      <c r="F287" s="59"/>
    </row>
    <row r="288" spans="1:6" s="47" customFormat="1" ht="21.95" customHeight="1" x14ac:dyDescent="0.25">
      <c r="A288" s="103">
        <v>25010803</v>
      </c>
      <c r="B288" s="74">
        <v>285</v>
      </c>
      <c r="C288" s="80" t="s">
        <v>67</v>
      </c>
      <c r="D288" s="74" t="s">
        <v>1079</v>
      </c>
      <c r="E288" s="104">
        <v>1803139.3</v>
      </c>
      <c r="F288" s="59"/>
    </row>
    <row r="289" spans="1:6" s="47" customFormat="1" ht="21.95" customHeight="1" x14ac:dyDescent="0.25">
      <c r="A289" s="103">
        <v>25010701</v>
      </c>
      <c r="B289" s="74">
        <v>286</v>
      </c>
      <c r="C289" s="80" t="s">
        <v>190</v>
      </c>
      <c r="D289" s="74" t="s">
        <v>1079</v>
      </c>
      <c r="E289" s="104">
        <v>2704705.2</v>
      </c>
      <c r="F289" s="59"/>
    </row>
    <row r="290" spans="1:6" s="47" customFormat="1" ht="21.95" customHeight="1" x14ac:dyDescent="0.25">
      <c r="A290" s="103">
        <v>25010802</v>
      </c>
      <c r="B290" s="74">
        <v>287</v>
      </c>
      <c r="C290" s="80" t="s">
        <v>40</v>
      </c>
      <c r="D290" s="74" t="s">
        <v>1079</v>
      </c>
      <c r="E290" s="104">
        <v>1352356.6</v>
      </c>
      <c r="F290" s="59"/>
    </row>
    <row r="291" spans="1:6" s="47" customFormat="1" ht="21.95" customHeight="1" x14ac:dyDescent="0.25">
      <c r="A291" s="103">
        <v>24010901</v>
      </c>
      <c r="B291" s="74">
        <v>288</v>
      </c>
      <c r="C291" s="80" t="s">
        <v>1083</v>
      </c>
      <c r="D291" s="74" t="s">
        <v>1079</v>
      </c>
      <c r="E291" s="104">
        <v>493546.1</v>
      </c>
      <c r="F291" s="59"/>
    </row>
    <row r="292" spans="1:6" s="47" customFormat="1" ht="21.95" customHeight="1" x14ac:dyDescent="0.25">
      <c r="A292" s="103">
        <v>22030202</v>
      </c>
      <c r="B292" s="74">
        <v>289</v>
      </c>
      <c r="C292" s="80" t="s">
        <v>959</v>
      </c>
      <c r="D292" s="74" t="s">
        <v>1079</v>
      </c>
      <c r="E292" s="104">
        <v>2979458.6</v>
      </c>
      <c r="F292" s="59"/>
    </row>
    <row r="293" spans="1:6" s="47" customFormat="1" ht="21.95" customHeight="1" x14ac:dyDescent="0.25">
      <c r="A293" s="103">
        <v>22030311</v>
      </c>
      <c r="B293" s="74">
        <v>290</v>
      </c>
      <c r="C293" s="80" t="s">
        <v>149</v>
      </c>
      <c r="D293" s="74" t="s">
        <v>1079</v>
      </c>
      <c r="E293" s="104">
        <v>2108262.7999999998</v>
      </c>
      <c r="F293" s="59"/>
    </row>
    <row r="294" spans="1:6" s="47" customFormat="1" ht="21.95" customHeight="1" x14ac:dyDescent="0.25">
      <c r="A294" s="103">
        <v>22030601</v>
      </c>
      <c r="B294" s="74">
        <v>291</v>
      </c>
      <c r="C294" s="80" t="s">
        <v>931</v>
      </c>
      <c r="D294" s="74" t="s">
        <v>1079</v>
      </c>
      <c r="E294" s="104">
        <v>1295980.8</v>
      </c>
      <c r="F294" s="59"/>
    </row>
    <row r="295" spans="1:6" s="47" customFormat="1" ht="21.95" customHeight="1" x14ac:dyDescent="0.25">
      <c r="A295" s="103">
        <v>22030801</v>
      </c>
      <c r="B295" s="74">
        <v>292</v>
      </c>
      <c r="C295" s="80" t="s">
        <v>133</v>
      </c>
      <c r="D295" s="74" t="s">
        <v>1079</v>
      </c>
      <c r="E295" s="104">
        <v>2953770.4</v>
      </c>
      <c r="F295" s="59"/>
    </row>
    <row r="296" spans="1:6" s="47" customFormat="1" ht="21.95" customHeight="1" x14ac:dyDescent="0.25">
      <c r="A296" s="103">
        <v>28070434</v>
      </c>
      <c r="B296" s="74">
        <v>293</v>
      </c>
      <c r="C296" s="80" t="s">
        <v>679</v>
      </c>
      <c r="D296" s="74" t="s">
        <v>43</v>
      </c>
      <c r="E296" s="104">
        <v>481192.4</v>
      </c>
      <c r="F296" s="59"/>
    </row>
    <row r="297" spans="1:6" s="47" customFormat="1" ht="21.95" customHeight="1" x14ac:dyDescent="0.25">
      <c r="A297" s="103">
        <v>22020303</v>
      </c>
      <c r="B297" s="74">
        <v>294</v>
      </c>
      <c r="C297" s="80" t="s">
        <v>1039</v>
      </c>
      <c r="D297" s="74" t="s">
        <v>1079</v>
      </c>
      <c r="E297" s="104">
        <v>1719414.5</v>
      </c>
      <c r="F297" s="59"/>
    </row>
    <row r="298" spans="1:6" s="47" customFormat="1" ht="21.95" customHeight="1" x14ac:dyDescent="0.25">
      <c r="A298" s="103">
        <v>26010201</v>
      </c>
      <c r="B298" s="74">
        <v>295</v>
      </c>
      <c r="C298" s="80" t="s">
        <v>167</v>
      </c>
      <c r="D298" s="74" t="s">
        <v>1079</v>
      </c>
      <c r="E298" s="104">
        <v>112675.5</v>
      </c>
      <c r="F298" s="59"/>
    </row>
    <row r="299" spans="1:6" s="47" customFormat="1" ht="21.95" customHeight="1" x14ac:dyDescent="0.25">
      <c r="A299" s="103">
        <v>26020503</v>
      </c>
      <c r="B299" s="74">
        <v>296</v>
      </c>
      <c r="C299" s="80" t="s">
        <v>324</v>
      </c>
      <c r="D299" s="74" t="s">
        <v>1079</v>
      </c>
      <c r="E299" s="104">
        <v>351838.5</v>
      </c>
      <c r="F299" s="59"/>
    </row>
    <row r="300" spans="1:6" s="47" customFormat="1" ht="21.95" customHeight="1" x14ac:dyDescent="0.25">
      <c r="A300" s="103">
        <v>26020504</v>
      </c>
      <c r="B300" s="74">
        <v>297</v>
      </c>
      <c r="C300" s="80" t="s">
        <v>377</v>
      </c>
      <c r="D300" s="74" t="s">
        <v>1079</v>
      </c>
      <c r="E300" s="104">
        <v>395840.7</v>
      </c>
      <c r="F300" s="59"/>
    </row>
    <row r="301" spans="1:6" s="47" customFormat="1" ht="21.95" customHeight="1" x14ac:dyDescent="0.25">
      <c r="A301" s="103">
        <v>26020501</v>
      </c>
      <c r="B301" s="74">
        <v>298</v>
      </c>
      <c r="C301" s="80" t="s">
        <v>584</v>
      </c>
      <c r="D301" s="74" t="s">
        <v>1079</v>
      </c>
      <c r="E301" s="104">
        <v>65988.800000000003</v>
      </c>
      <c r="F301" s="59"/>
    </row>
    <row r="302" spans="1:6" s="47" customFormat="1" ht="21.95" customHeight="1" x14ac:dyDescent="0.25">
      <c r="A302" s="103">
        <v>26020502</v>
      </c>
      <c r="B302" s="74">
        <v>299</v>
      </c>
      <c r="C302" s="80" t="s">
        <v>276</v>
      </c>
      <c r="D302" s="74" t="s">
        <v>1079</v>
      </c>
      <c r="E302" s="104">
        <v>131970.1</v>
      </c>
      <c r="F302" s="59"/>
    </row>
    <row r="303" spans="1:6" s="47" customFormat="1" ht="21.95" customHeight="1" x14ac:dyDescent="0.25">
      <c r="A303" s="103">
        <v>26030115</v>
      </c>
      <c r="B303" s="74">
        <v>300</v>
      </c>
      <c r="C303" s="80" t="s">
        <v>949</v>
      </c>
      <c r="D303" s="74" t="s">
        <v>1079</v>
      </c>
      <c r="E303" s="104">
        <v>1577782.3</v>
      </c>
      <c r="F303" s="59"/>
    </row>
    <row r="304" spans="1:6" s="47" customFormat="1" ht="21.95" customHeight="1" x14ac:dyDescent="0.25">
      <c r="A304" s="103">
        <v>22030802</v>
      </c>
      <c r="B304" s="74">
        <v>301</v>
      </c>
      <c r="C304" s="80" t="s">
        <v>134</v>
      </c>
      <c r="D304" s="74" t="s">
        <v>43</v>
      </c>
      <c r="E304" s="104">
        <v>1034186.7</v>
      </c>
      <c r="F304" s="59"/>
    </row>
    <row r="305" spans="1:6" s="47" customFormat="1" ht="21.95" customHeight="1" x14ac:dyDescent="0.25">
      <c r="A305" s="103">
        <v>27020401</v>
      </c>
      <c r="B305" s="74">
        <v>302</v>
      </c>
      <c r="C305" s="80" t="s">
        <v>886</v>
      </c>
      <c r="D305" s="74" t="s">
        <v>43</v>
      </c>
      <c r="E305" s="104">
        <v>30561706.100000001</v>
      </c>
      <c r="F305" s="59"/>
    </row>
    <row r="306" spans="1:6" s="47" customFormat="1" ht="21.95" customHeight="1" x14ac:dyDescent="0.25">
      <c r="A306" s="103">
        <v>27020403</v>
      </c>
      <c r="B306" s="74">
        <v>303</v>
      </c>
      <c r="C306" s="80" t="s">
        <v>869</v>
      </c>
      <c r="D306" s="74" t="s">
        <v>43</v>
      </c>
      <c r="E306" s="104">
        <v>965952</v>
      </c>
      <c r="F306" s="59"/>
    </row>
    <row r="307" spans="1:6" s="47" customFormat="1" ht="21.95" customHeight="1" x14ac:dyDescent="0.25">
      <c r="A307" s="103">
        <v>28991501</v>
      </c>
      <c r="B307" s="74">
        <v>304</v>
      </c>
      <c r="C307" s="80" t="s">
        <v>713</v>
      </c>
      <c r="D307" s="74" t="s">
        <v>714</v>
      </c>
      <c r="E307" s="104">
        <v>96255.7</v>
      </c>
      <c r="F307" s="59"/>
    </row>
    <row r="308" spans="1:6" s="47" customFormat="1" ht="21.95" customHeight="1" x14ac:dyDescent="0.25">
      <c r="A308" s="103">
        <v>21010203</v>
      </c>
      <c r="B308" s="74">
        <v>305</v>
      </c>
      <c r="C308" s="80" t="s">
        <v>946</v>
      </c>
      <c r="D308" s="74" t="s">
        <v>1174</v>
      </c>
      <c r="E308" s="104">
        <v>83456.7</v>
      </c>
      <c r="F308" s="59"/>
    </row>
    <row r="309" spans="1:6" s="47" customFormat="1" ht="21.95" customHeight="1" x14ac:dyDescent="0.25">
      <c r="A309" s="103">
        <v>28990101</v>
      </c>
      <c r="B309" s="74">
        <v>306</v>
      </c>
      <c r="C309" s="80" t="s">
        <v>415</v>
      </c>
      <c r="D309" s="74" t="s">
        <v>43</v>
      </c>
      <c r="E309" s="104">
        <v>14584</v>
      </c>
      <c r="F309" s="59"/>
    </row>
    <row r="310" spans="1:6" s="47" customFormat="1" ht="21.95" customHeight="1" x14ac:dyDescent="0.25">
      <c r="A310" s="103">
        <v>23010503</v>
      </c>
      <c r="B310" s="74">
        <v>307</v>
      </c>
      <c r="C310" s="80" t="s">
        <v>135</v>
      </c>
      <c r="D310" s="74" t="s">
        <v>1079</v>
      </c>
      <c r="E310" s="104">
        <v>571763.1</v>
      </c>
      <c r="F310" s="59"/>
    </row>
    <row r="311" spans="1:6" s="47" customFormat="1" ht="21.95" customHeight="1" x14ac:dyDescent="0.25">
      <c r="A311" s="103">
        <v>28100201</v>
      </c>
      <c r="B311" s="74">
        <v>308</v>
      </c>
      <c r="C311" s="80" t="s">
        <v>345</v>
      </c>
      <c r="D311" s="74" t="s">
        <v>1079</v>
      </c>
      <c r="E311" s="104">
        <v>79961.600000000006</v>
      </c>
      <c r="F311" s="59"/>
    </row>
    <row r="312" spans="1:6" s="47" customFormat="1" ht="21.95" customHeight="1" x14ac:dyDescent="0.25">
      <c r="A312" s="103">
        <v>26021301</v>
      </c>
      <c r="B312" s="74">
        <v>309</v>
      </c>
      <c r="C312" s="109" t="s">
        <v>819</v>
      </c>
      <c r="D312" s="74" t="s">
        <v>1079</v>
      </c>
      <c r="E312" s="104">
        <v>32285.200000000001</v>
      </c>
      <c r="F312" s="59"/>
    </row>
    <row r="313" spans="1:6" s="47" customFormat="1" ht="21.95" customHeight="1" x14ac:dyDescent="0.25">
      <c r="A313" s="103">
        <v>28110301</v>
      </c>
      <c r="B313" s="74">
        <v>310</v>
      </c>
      <c r="C313" s="80" t="s">
        <v>328</v>
      </c>
      <c r="D313" s="74" t="s">
        <v>1079</v>
      </c>
      <c r="E313" s="104">
        <v>132731.70000000001</v>
      </c>
      <c r="F313" s="59"/>
    </row>
    <row r="314" spans="1:6" s="47" customFormat="1" ht="24.95" customHeight="1" x14ac:dyDescent="0.25">
      <c r="A314" s="106"/>
      <c r="B314" s="151" t="s">
        <v>1148</v>
      </c>
      <c r="C314" s="151"/>
      <c r="D314" s="101"/>
      <c r="E314" s="107"/>
      <c r="F314" s="59"/>
    </row>
    <row r="315" spans="1:6" s="47" customFormat="1" ht="21.95" customHeight="1" x14ac:dyDescent="0.25">
      <c r="A315" s="103">
        <v>31280706</v>
      </c>
      <c r="B315" s="74">
        <v>311</v>
      </c>
      <c r="C315" s="80" t="s">
        <v>1065</v>
      </c>
      <c r="D315" s="74" t="s">
        <v>43</v>
      </c>
      <c r="E315" s="104">
        <v>6600</v>
      </c>
      <c r="F315" s="59"/>
    </row>
    <row r="316" spans="1:6" s="47" customFormat="1" ht="21.95" customHeight="1" x14ac:dyDescent="0.25">
      <c r="A316" s="103">
        <v>31280707</v>
      </c>
      <c r="B316" s="74">
        <v>312</v>
      </c>
      <c r="C316" s="80" t="s">
        <v>1066</v>
      </c>
      <c r="D316" s="74" t="s">
        <v>43</v>
      </c>
      <c r="E316" s="104">
        <v>11520</v>
      </c>
      <c r="F316" s="59"/>
    </row>
    <row r="317" spans="1:6" s="47" customFormat="1" ht="21.95" customHeight="1" x14ac:dyDescent="0.25">
      <c r="A317" s="103">
        <v>31705105</v>
      </c>
      <c r="B317" s="74">
        <v>313</v>
      </c>
      <c r="C317" s="80" t="s">
        <v>1114</v>
      </c>
      <c r="D317" s="74" t="s">
        <v>43</v>
      </c>
      <c r="E317" s="104">
        <v>1144</v>
      </c>
      <c r="F317" s="59"/>
    </row>
    <row r="318" spans="1:6" s="47" customFormat="1" ht="21.95" customHeight="1" x14ac:dyDescent="0.25">
      <c r="A318" s="103">
        <v>39120101</v>
      </c>
      <c r="B318" s="74">
        <v>314</v>
      </c>
      <c r="C318" s="80" t="s">
        <v>282</v>
      </c>
      <c r="D318" s="74" t="s">
        <v>218</v>
      </c>
      <c r="E318" s="104">
        <v>162000</v>
      </c>
      <c r="F318" s="59"/>
    </row>
    <row r="319" spans="1:6" s="47" customFormat="1" ht="21.95" customHeight="1" x14ac:dyDescent="0.25">
      <c r="A319" s="103">
        <v>31230202</v>
      </c>
      <c r="B319" s="74">
        <v>315</v>
      </c>
      <c r="C319" s="80" t="s">
        <v>379</v>
      </c>
      <c r="D319" s="74" t="s">
        <v>164</v>
      </c>
      <c r="E319" s="104">
        <v>144231</v>
      </c>
      <c r="F319" s="59"/>
    </row>
    <row r="320" spans="1:6" s="47" customFormat="1" ht="21.95" customHeight="1" x14ac:dyDescent="0.25">
      <c r="A320" s="103">
        <v>31230501</v>
      </c>
      <c r="B320" s="74">
        <v>316</v>
      </c>
      <c r="C320" s="80" t="s">
        <v>633</v>
      </c>
      <c r="D320" s="74" t="s">
        <v>164</v>
      </c>
      <c r="E320" s="104">
        <v>825968</v>
      </c>
      <c r="F320" s="59"/>
    </row>
    <row r="321" spans="1:6" s="47" customFormat="1" ht="21.95" customHeight="1" x14ac:dyDescent="0.25">
      <c r="A321" s="103">
        <v>31230601</v>
      </c>
      <c r="B321" s="74">
        <v>317</v>
      </c>
      <c r="C321" s="80" t="s">
        <v>635</v>
      </c>
      <c r="D321" s="74" t="s">
        <v>164</v>
      </c>
      <c r="E321" s="104">
        <v>821621</v>
      </c>
      <c r="F321" s="59"/>
    </row>
    <row r="322" spans="1:6" s="47" customFormat="1" ht="21.95" customHeight="1" x14ac:dyDescent="0.25">
      <c r="A322" s="103">
        <v>31230101</v>
      </c>
      <c r="B322" s="74">
        <v>318</v>
      </c>
      <c r="C322" s="80" t="s">
        <v>323</v>
      </c>
      <c r="D322" s="74" t="s">
        <v>218</v>
      </c>
      <c r="E322" s="104">
        <v>162333.29999999999</v>
      </c>
      <c r="F322" s="59"/>
    </row>
    <row r="323" spans="1:6" s="47" customFormat="1" ht="21.95" customHeight="1" x14ac:dyDescent="0.25">
      <c r="A323" s="103">
        <v>31412202</v>
      </c>
      <c r="B323" s="74">
        <v>319</v>
      </c>
      <c r="C323" s="80" t="s">
        <v>918</v>
      </c>
      <c r="D323" s="74" t="s">
        <v>137</v>
      </c>
      <c r="E323" s="104">
        <v>228000</v>
      </c>
      <c r="F323" s="59"/>
    </row>
    <row r="324" spans="1:6" s="47" customFormat="1" ht="21.95" customHeight="1" x14ac:dyDescent="0.25">
      <c r="A324" s="103">
        <v>31420101</v>
      </c>
      <c r="B324" s="74">
        <v>320</v>
      </c>
      <c r="C324" s="108" t="s">
        <v>1172</v>
      </c>
      <c r="D324" s="74" t="s">
        <v>218</v>
      </c>
      <c r="E324" s="104">
        <v>230000</v>
      </c>
      <c r="F324" s="59"/>
    </row>
    <row r="325" spans="1:6" s="47" customFormat="1" ht="21.95" customHeight="1" x14ac:dyDescent="0.25">
      <c r="A325" s="103">
        <v>31220401</v>
      </c>
      <c r="B325" s="74">
        <v>321</v>
      </c>
      <c r="C325" s="80" t="s">
        <v>502</v>
      </c>
      <c r="D325" s="74" t="s">
        <v>218</v>
      </c>
      <c r="E325" s="104">
        <v>29000</v>
      </c>
      <c r="F325" s="59"/>
    </row>
    <row r="326" spans="1:6" s="47" customFormat="1" ht="21.95" customHeight="1" x14ac:dyDescent="0.25">
      <c r="A326" s="103">
        <v>31220402</v>
      </c>
      <c r="B326" s="74">
        <v>322</v>
      </c>
      <c r="C326" s="80" t="s">
        <v>505</v>
      </c>
      <c r="D326" s="74" t="s">
        <v>218</v>
      </c>
      <c r="E326" s="104">
        <v>34000</v>
      </c>
      <c r="F326" s="59"/>
    </row>
    <row r="327" spans="1:6" s="47" customFormat="1" ht="21.95" customHeight="1" x14ac:dyDescent="0.25">
      <c r="A327" s="103">
        <v>31240101</v>
      </c>
      <c r="B327" s="74">
        <v>323</v>
      </c>
      <c r="C327" s="80" t="s">
        <v>370</v>
      </c>
      <c r="D327" s="74" t="s">
        <v>218</v>
      </c>
      <c r="E327" s="104">
        <v>125000</v>
      </c>
      <c r="F327" s="59"/>
    </row>
    <row r="328" spans="1:6" s="47" customFormat="1" ht="21.95" customHeight="1" x14ac:dyDescent="0.25">
      <c r="A328" s="103">
        <v>32010220</v>
      </c>
      <c r="B328" s="74">
        <v>324</v>
      </c>
      <c r="C328" s="80" t="s">
        <v>1163</v>
      </c>
      <c r="D328" s="74" t="s">
        <v>164</v>
      </c>
      <c r="E328" s="104">
        <v>58765</v>
      </c>
      <c r="F328" s="59"/>
    </row>
    <row r="329" spans="1:6" s="47" customFormat="1" ht="21.95" customHeight="1" x14ac:dyDescent="0.25">
      <c r="A329" s="103">
        <v>31240301</v>
      </c>
      <c r="B329" s="74">
        <v>325</v>
      </c>
      <c r="C329" s="80" t="s">
        <v>374</v>
      </c>
      <c r="D329" s="74" t="s">
        <v>218</v>
      </c>
      <c r="E329" s="104">
        <v>133000</v>
      </c>
      <c r="F329" s="59"/>
    </row>
    <row r="330" spans="1:6" s="47" customFormat="1" ht="21.95" customHeight="1" x14ac:dyDescent="0.25">
      <c r="A330" s="103">
        <v>31240401</v>
      </c>
      <c r="B330" s="74">
        <v>326</v>
      </c>
      <c r="C330" s="80" t="s">
        <v>371</v>
      </c>
      <c r="D330" s="74" t="s">
        <v>218</v>
      </c>
      <c r="E330" s="104">
        <v>133000</v>
      </c>
      <c r="F330" s="59"/>
    </row>
    <row r="331" spans="1:6" s="47" customFormat="1" ht="21.95" customHeight="1" x14ac:dyDescent="0.25">
      <c r="A331" s="103">
        <v>31390701</v>
      </c>
      <c r="B331" s="74">
        <v>327</v>
      </c>
      <c r="C331" s="80" t="s">
        <v>851</v>
      </c>
      <c r="D331" s="74" t="s">
        <v>218</v>
      </c>
      <c r="E331" s="104">
        <v>480000</v>
      </c>
      <c r="F331" s="59"/>
    </row>
    <row r="332" spans="1:6" s="47" customFormat="1" ht="21.95" customHeight="1" x14ac:dyDescent="0.25">
      <c r="A332" s="103">
        <v>31010301</v>
      </c>
      <c r="B332" s="74">
        <v>328</v>
      </c>
      <c r="C332" s="80" t="s">
        <v>46</v>
      </c>
      <c r="D332" s="74" t="s">
        <v>184</v>
      </c>
      <c r="E332" s="104">
        <v>25912.799999999999</v>
      </c>
      <c r="F332" s="59"/>
    </row>
    <row r="333" spans="1:6" s="47" customFormat="1" ht="21.95" customHeight="1" x14ac:dyDescent="0.25">
      <c r="A333" s="103">
        <v>31010201</v>
      </c>
      <c r="B333" s="74">
        <v>329</v>
      </c>
      <c r="C333" s="80" t="s">
        <v>457</v>
      </c>
      <c r="D333" s="74" t="s">
        <v>184</v>
      </c>
      <c r="E333" s="104">
        <v>3828</v>
      </c>
      <c r="F333" s="59"/>
    </row>
    <row r="334" spans="1:6" s="47" customFormat="1" ht="21.95" customHeight="1" x14ac:dyDescent="0.25">
      <c r="A334" s="103">
        <v>31010101</v>
      </c>
      <c r="B334" s="74">
        <v>330</v>
      </c>
      <c r="C334" s="80" t="s">
        <v>44</v>
      </c>
      <c r="D334" s="74" t="s">
        <v>184</v>
      </c>
      <c r="E334" s="104">
        <v>136550</v>
      </c>
      <c r="F334" s="59"/>
    </row>
    <row r="335" spans="1:6" s="47" customFormat="1" ht="21.95" customHeight="1" x14ac:dyDescent="0.25">
      <c r="A335" s="103">
        <v>31150101</v>
      </c>
      <c r="B335" s="74">
        <v>331</v>
      </c>
      <c r="C335" s="80" t="s">
        <v>481</v>
      </c>
      <c r="D335" s="74" t="s">
        <v>356</v>
      </c>
      <c r="E335" s="104">
        <v>7476</v>
      </c>
      <c r="F335" s="59"/>
    </row>
    <row r="336" spans="1:6" s="47" customFormat="1" ht="21.95" customHeight="1" x14ac:dyDescent="0.25">
      <c r="A336" s="103">
        <v>31400901</v>
      </c>
      <c r="B336" s="74">
        <v>332</v>
      </c>
      <c r="C336" s="80" t="s">
        <v>861</v>
      </c>
      <c r="D336" s="74" t="s">
        <v>43</v>
      </c>
      <c r="E336" s="104">
        <v>30000</v>
      </c>
      <c r="F336" s="59"/>
    </row>
    <row r="337" spans="1:6" s="47" customFormat="1" ht="21.95" customHeight="1" x14ac:dyDescent="0.25">
      <c r="A337" s="103">
        <v>31400902</v>
      </c>
      <c r="B337" s="74">
        <v>333</v>
      </c>
      <c r="C337" s="80" t="s">
        <v>863</v>
      </c>
      <c r="D337" s="74" t="s">
        <v>43</v>
      </c>
      <c r="E337" s="104">
        <v>48338</v>
      </c>
      <c r="F337" s="59"/>
    </row>
    <row r="338" spans="1:6" s="47" customFormat="1" ht="21.95" customHeight="1" x14ac:dyDescent="0.25">
      <c r="A338" s="103">
        <v>31120101</v>
      </c>
      <c r="B338" s="74">
        <v>334</v>
      </c>
      <c r="C338" s="80" t="s">
        <v>355</v>
      </c>
      <c r="D338" s="74" t="s">
        <v>356</v>
      </c>
      <c r="E338" s="104">
        <v>4300</v>
      </c>
      <c r="F338" s="59"/>
    </row>
    <row r="339" spans="1:6" s="47" customFormat="1" ht="21.95" customHeight="1" x14ac:dyDescent="0.25">
      <c r="A339" s="103">
        <v>31120403</v>
      </c>
      <c r="B339" s="74">
        <v>335</v>
      </c>
      <c r="C339" s="80" t="s">
        <v>442</v>
      </c>
      <c r="D339" s="74" t="s">
        <v>356</v>
      </c>
      <c r="E339" s="104">
        <v>12600</v>
      </c>
      <c r="F339" s="59"/>
    </row>
    <row r="340" spans="1:6" s="47" customFormat="1" ht="21.95" customHeight="1" x14ac:dyDescent="0.25">
      <c r="A340" s="103">
        <v>31120201</v>
      </c>
      <c r="B340" s="74">
        <v>336</v>
      </c>
      <c r="C340" s="80" t="s">
        <v>425</v>
      </c>
      <c r="D340" s="74" t="s">
        <v>356</v>
      </c>
      <c r="E340" s="104">
        <v>6175</v>
      </c>
      <c r="F340" s="59"/>
    </row>
    <row r="341" spans="1:6" s="47" customFormat="1" ht="21.95" customHeight="1" x14ac:dyDescent="0.25">
      <c r="A341" s="103">
        <v>31121102</v>
      </c>
      <c r="B341" s="74">
        <v>337</v>
      </c>
      <c r="C341" s="80" t="s">
        <v>452</v>
      </c>
      <c r="D341" s="74" t="s">
        <v>356</v>
      </c>
      <c r="E341" s="104">
        <v>4288.3</v>
      </c>
      <c r="F341" s="59"/>
    </row>
    <row r="342" spans="1:6" s="47" customFormat="1" ht="21.95" customHeight="1" x14ac:dyDescent="0.25">
      <c r="A342" s="103">
        <v>31121101</v>
      </c>
      <c r="B342" s="74">
        <v>338</v>
      </c>
      <c r="C342" s="80" t="s">
        <v>450</v>
      </c>
      <c r="D342" s="74" t="s">
        <v>356</v>
      </c>
      <c r="E342" s="104">
        <v>4109.7</v>
      </c>
      <c r="F342" s="59"/>
    </row>
    <row r="343" spans="1:6" s="47" customFormat="1" ht="21.95" customHeight="1" x14ac:dyDescent="0.25">
      <c r="A343" s="103">
        <v>31120401</v>
      </c>
      <c r="B343" s="74">
        <v>339</v>
      </c>
      <c r="C343" s="80" t="s">
        <v>444</v>
      </c>
      <c r="D343" s="74" t="s">
        <v>356</v>
      </c>
      <c r="E343" s="104">
        <v>11000</v>
      </c>
      <c r="F343" s="59"/>
    </row>
    <row r="344" spans="1:6" s="47" customFormat="1" ht="21.95" customHeight="1" x14ac:dyDescent="0.25">
      <c r="A344" s="103">
        <v>31120402</v>
      </c>
      <c r="B344" s="74">
        <v>340</v>
      </c>
      <c r="C344" s="80" t="s">
        <v>443</v>
      </c>
      <c r="D344" s="74" t="s">
        <v>356</v>
      </c>
      <c r="E344" s="104">
        <v>11600</v>
      </c>
      <c r="F344" s="59"/>
    </row>
    <row r="345" spans="1:6" s="47" customFormat="1" ht="21.95" customHeight="1" x14ac:dyDescent="0.25">
      <c r="A345" s="103">
        <v>31120305</v>
      </c>
      <c r="B345" s="74">
        <v>341</v>
      </c>
      <c r="C345" s="80" t="s">
        <v>441</v>
      </c>
      <c r="D345" s="74" t="s">
        <v>356</v>
      </c>
      <c r="E345" s="104">
        <v>3550</v>
      </c>
      <c r="F345" s="59"/>
    </row>
    <row r="346" spans="1:6" s="47" customFormat="1" ht="21.95" customHeight="1" x14ac:dyDescent="0.25">
      <c r="A346" s="103">
        <v>31120301</v>
      </c>
      <c r="B346" s="74">
        <v>342</v>
      </c>
      <c r="C346" s="80" t="s">
        <v>986</v>
      </c>
      <c r="D346" s="74" t="s">
        <v>356</v>
      </c>
      <c r="E346" s="104">
        <v>3104</v>
      </c>
      <c r="F346" s="59"/>
    </row>
    <row r="347" spans="1:6" s="47" customFormat="1" ht="21.95" customHeight="1" x14ac:dyDescent="0.25">
      <c r="A347" s="103">
        <v>31120306</v>
      </c>
      <c r="B347" s="74">
        <v>343</v>
      </c>
      <c r="C347" s="80" t="s">
        <v>440</v>
      </c>
      <c r="D347" s="74" t="s">
        <v>356</v>
      </c>
      <c r="E347" s="104">
        <v>4300</v>
      </c>
      <c r="F347" s="59"/>
    </row>
    <row r="348" spans="1:6" s="47" customFormat="1" ht="21.95" customHeight="1" x14ac:dyDescent="0.25">
      <c r="A348" s="103">
        <v>31120302</v>
      </c>
      <c r="B348" s="74">
        <v>344</v>
      </c>
      <c r="C348" s="80" t="s">
        <v>987</v>
      </c>
      <c r="D348" s="74" t="s">
        <v>356</v>
      </c>
      <c r="E348" s="104">
        <v>3300</v>
      </c>
      <c r="F348" s="59"/>
    </row>
    <row r="349" spans="1:6" s="47" customFormat="1" ht="21.95" customHeight="1" x14ac:dyDescent="0.25">
      <c r="A349" s="103">
        <v>31120307</v>
      </c>
      <c r="B349" s="74">
        <v>345</v>
      </c>
      <c r="C349" s="80" t="s">
        <v>436</v>
      </c>
      <c r="D349" s="74" t="s">
        <v>356</v>
      </c>
      <c r="E349" s="104">
        <v>6300</v>
      </c>
      <c r="F349" s="59"/>
    </row>
    <row r="350" spans="1:6" s="47" customFormat="1" ht="21.95" customHeight="1" x14ac:dyDescent="0.25">
      <c r="A350" s="103">
        <v>31120303</v>
      </c>
      <c r="B350" s="74">
        <v>346</v>
      </c>
      <c r="C350" s="80" t="s">
        <v>433</v>
      </c>
      <c r="D350" s="74" t="s">
        <v>356</v>
      </c>
      <c r="E350" s="104">
        <v>4850</v>
      </c>
      <c r="F350" s="59"/>
    </row>
    <row r="351" spans="1:6" s="47" customFormat="1" ht="21.95" customHeight="1" x14ac:dyDescent="0.25">
      <c r="A351" s="103">
        <v>31120308</v>
      </c>
      <c r="B351" s="74">
        <v>347</v>
      </c>
      <c r="C351" s="80" t="s">
        <v>437</v>
      </c>
      <c r="D351" s="74" t="s">
        <v>356</v>
      </c>
      <c r="E351" s="104">
        <v>9200</v>
      </c>
      <c r="F351" s="59"/>
    </row>
    <row r="352" spans="1:6" s="47" customFormat="1" ht="21.95" customHeight="1" x14ac:dyDescent="0.25">
      <c r="A352" s="103">
        <v>31120304</v>
      </c>
      <c r="B352" s="74">
        <v>348</v>
      </c>
      <c r="C352" s="80" t="s">
        <v>434</v>
      </c>
      <c r="D352" s="74" t="s">
        <v>356</v>
      </c>
      <c r="E352" s="104">
        <v>7480</v>
      </c>
      <c r="F352" s="59"/>
    </row>
    <row r="353" spans="1:6" s="47" customFormat="1" ht="21.95" customHeight="1" x14ac:dyDescent="0.25">
      <c r="A353" s="103">
        <v>31170302</v>
      </c>
      <c r="B353" s="74">
        <v>349</v>
      </c>
      <c r="C353" s="80" t="s">
        <v>962</v>
      </c>
      <c r="D353" s="74" t="s">
        <v>342</v>
      </c>
      <c r="E353" s="104">
        <v>5500000</v>
      </c>
      <c r="F353" s="59"/>
    </row>
    <row r="354" spans="1:6" s="47" customFormat="1" ht="21.95" customHeight="1" x14ac:dyDescent="0.25">
      <c r="A354" s="103">
        <v>31170301</v>
      </c>
      <c r="B354" s="74">
        <v>350</v>
      </c>
      <c r="C354" s="80" t="s">
        <v>964</v>
      </c>
      <c r="D354" s="74" t="s">
        <v>342</v>
      </c>
      <c r="E354" s="104">
        <v>3200000</v>
      </c>
      <c r="F354" s="59"/>
    </row>
    <row r="355" spans="1:6" s="47" customFormat="1" ht="21.95" customHeight="1" x14ac:dyDescent="0.25">
      <c r="A355" s="103">
        <v>31170202</v>
      </c>
      <c r="B355" s="74">
        <v>351</v>
      </c>
      <c r="C355" s="80" t="s">
        <v>965</v>
      </c>
      <c r="D355" s="74" t="s">
        <v>342</v>
      </c>
      <c r="E355" s="104">
        <v>5400000</v>
      </c>
      <c r="F355" s="59"/>
    </row>
    <row r="356" spans="1:6" s="47" customFormat="1" ht="21.95" customHeight="1" x14ac:dyDescent="0.25">
      <c r="A356" s="103">
        <v>31170102</v>
      </c>
      <c r="B356" s="74">
        <v>352</v>
      </c>
      <c r="C356" s="80" t="s">
        <v>967</v>
      </c>
      <c r="D356" s="74" t="s">
        <v>342</v>
      </c>
      <c r="E356" s="104">
        <v>5722222.2999999998</v>
      </c>
      <c r="F356" s="59"/>
    </row>
    <row r="357" spans="1:6" s="47" customFormat="1" ht="21.95" customHeight="1" x14ac:dyDescent="0.25">
      <c r="A357" s="103">
        <v>31170201</v>
      </c>
      <c r="B357" s="74">
        <v>353</v>
      </c>
      <c r="C357" s="80" t="s">
        <v>966</v>
      </c>
      <c r="D357" s="74" t="s">
        <v>342</v>
      </c>
      <c r="E357" s="104">
        <v>3500000</v>
      </c>
      <c r="F357" s="59"/>
    </row>
    <row r="358" spans="1:6" s="47" customFormat="1" ht="21.95" customHeight="1" x14ac:dyDescent="0.25">
      <c r="A358" s="103">
        <v>31170101</v>
      </c>
      <c r="B358" s="74">
        <v>354</v>
      </c>
      <c r="C358" s="80" t="s">
        <v>968</v>
      </c>
      <c r="D358" s="74" t="s">
        <v>342</v>
      </c>
      <c r="E358" s="104">
        <v>6020000</v>
      </c>
      <c r="F358" s="59"/>
    </row>
    <row r="359" spans="1:6" s="47" customFormat="1" ht="21.95" customHeight="1" x14ac:dyDescent="0.25">
      <c r="A359" s="103">
        <v>31170401</v>
      </c>
      <c r="B359" s="74">
        <v>355</v>
      </c>
      <c r="C359" s="80" t="s">
        <v>970</v>
      </c>
      <c r="D359" s="74" t="s">
        <v>342</v>
      </c>
      <c r="E359" s="104">
        <v>6333333</v>
      </c>
      <c r="F359" s="59"/>
    </row>
    <row r="360" spans="1:6" s="47" customFormat="1" ht="21.95" customHeight="1" x14ac:dyDescent="0.25">
      <c r="A360" s="103">
        <v>31390802</v>
      </c>
      <c r="B360" s="74">
        <v>356</v>
      </c>
      <c r="C360" s="80" t="s">
        <v>831</v>
      </c>
      <c r="D360" s="74" t="s">
        <v>218</v>
      </c>
      <c r="E360" s="104">
        <v>630000</v>
      </c>
      <c r="F360" s="59"/>
    </row>
    <row r="361" spans="1:6" s="47" customFormat="1" ht="21.95" customHeight="1" x14ac:dyDescent="0.25">
      <c r="A361" s="103">
        <v>31280713</v>
      </c>
      <c r="B361" s="74">
        <v>357</v>
      </c>
      <c r="C361" s="80" t="s">
        <v>1072</v>
      </c>
      <c r="D361" s="74" t="s">
        <v>43</v>
      </c>
      <c r="E361" s="104">
        <v>17250</v>
      </c>
      <c r="F361" s="59"/>
    </row>
    <row r="362" spans="1:6" s="47" customFormat="1" ht="21.95" customHeight="1" x14ac:dyDescent="0.25">
      <c r="A362" s="103">
        <v>31280709</v>
      </c>
      <c r="B362" s="74">
        <v>358</v>
      </c>
      <c r="C362" s="80" t="s">
        <v>1068</v>
      </c>
      <c r="D362" s="74" t="s">
        <v>43</v>
      </c>
      <c r="E362" s="104">
        <v>10480</v>
      </c>
      <c r="F362" s="59"/>
    </row>
    <row r="363" spans="1:6" s="47" customFormat="1" ht="21.95" customHeight="1" x14ac:dyDescent="0.25">
      <c r="A363" s="103">
        <v>31280708</v>
      </c>
      <c r="B363" s="74">
        <v>359</v>
      </c>
      <c r="C363" s="80" t="s">
        <v>1067</v>
      </c>
      <c r="D363" s="74" t="s">
        <v>43</v>
      </c>
      <c r="E363" s="104">
        <v>11135</v>
      </c>
      <c r="F363" s="59"/>
    </row>
    <row r="364" spans="1:6" s="47" customFormat="1" ht="21.95" customHeight="1" x14ac:dyDescent="0.25">
      <c r="A364" s="103">
        <v>31431301</v>
      </c>
      <c r="B364" s="74">
        <v>360</v>
      </c>
      <c r="C364" s="80" t="s">
        <v>329</v>
      </c>
      <c r="D364" s="74" t="s">
        <v>43</v>
      </c>
      <c r="E364" s="104">
        <v>35611.5</v>
      </c>
      <c r="F364" s="59"/>
    </row>
    <row r="365" spans="1:6" s="47" customFormat="1" ht="21.95" customHeight="1" x14ac:dyDescent="0.25">
      <c r="A365" s="103">
        <v>39150101</v>
      </c>
      <c r="B365" s="74">
        <v>361</v>
      </c>
      <c r="C365" s="80" t="s">
        <v>292</v>
      </c>
      <c r="D365" s="74" t="s">
        <v>43</v>
      </c>
      <c r="E365" s="104">
        <v>76007.600000000006</v>
      </c>
      <c r="F365" s="59"/>
    </row>
    <row r="366" spans="1:6" s="47" customFormat="1" ht="21.95" customHeight="1" x14ac:dyDescent="0.25">
      <c r="A366" s="103">
        <v>31411802</v>
      </c>
      <c r="B366" s="74">
        <v>362</v>
      </c>
      <c r="C366" s="80" t="s">
        <v>578</v>
      </c>
      <c r="D366" s="74" t="s">
        <v>218</v>
      </c>
      <c r="E366" s="104">
        <v>125000</v>
      </c>
      <c r="F366" s="59"/>
    </row>
    <row r="367" spans="1:6" s="47" customFormat="1" ht="21.95" customHeight="1" x14ac:dyDescent="0.25">
      <c r="A367" s="103">
        <v>31411804</v>
      </c>
      <c r="B367" s="74">
        <v>363</v>
      </c>
      <c r="C367" s="80" t="s">
        <v>882</v>
      </c>
      <c r="D367" s="74" t="s">
        <v>218</v>
      </c>
      <c r="E367" s="104">
        <v>75600</v>
      </c>
      <c r="F367" s="59"/>
    </row>
    <row r="368" spans="1:6" s="47" customFormat="1" ht="21.95" customHeight="1" x14ac:dyDescent="0.25">
      <c r="A368" s="103">
        <v>31411801</v>
      </c>
      <c r="B368" s="74">
        <v>364</v>
      </c>
      <c r="C368" s="80" t="s">
        <v>911</v>
      </c>
      <c r="D368" s="74" t="s">
        <v>218</v>
      </c>
      <c r="E368" s="104">
        <v>95000</v>
      </c>
      <c r="F368" s="59"/>
    </row>
    <row r="369" spans="1:6" s="47" customFormat="1" ht="21.95" customHeight="1" x14ac:dyDescent="0.25">
      <c r="A369" s="103">
        <v>31411805</v>
      </c>
      <c r="B369" s="74">
        <v>365</v>
      </c>
      <c r="C369" s="80" t="s">
        <v>672</v>
      </c>
      <c r="D369" s="74" t="s">
        <v>218</v>
      </c>
      <c r="E369" s="104">
        <v>45000</v>
      </c>
      <c r="F369" s="59"/>
    </row>
    <row r="370" spans="1:6" s="47" customFormat="1" ht="21.95" customHeight="1" x14ac:dyDescent="0.25">
      <c r="A370" s="103">
        <v>31151201</v>
      </c>
      <c r="B370" s="74">
        <v>366</v>
      </c>
      <c r="C370" s="80" t="s">
        <v>488</v>
      </c>
      <c r="D370" s="74" t="s">
        <v>356</v>
      </c>
      <c r="E370" s="104">
        <v>46000</v>
      </c>
      <c r="F370" s="59"/>
    </row>
    <row r="371" spans="1:6" s="47" customFormat="1" ht="21.95" customHeight="1" x14ac:dyDescent="0.25">
      <c r="A371" s="103">
        <v>31120601</v>
      </c>
      <c r="B371" s="74">
        <v>367</v>
      </c>
      <c r="C371" s="80" t="s">
        <v>431</v>
      </c>
      <c r="D371" s="74" t="s">
        <v>356</v>
      </c>
      <c r="E371" s="104">
        <v>7400</v>
      </c>
      <c r="F371" s="59"/>
    </row>
    <row r="372" spans="1:6" s="47" customFormat="1" ht="21.95" customHeight="1" x14ac:dyDescent="0.25">
      <c r="A372" s="103">
        <v>31120702</v>
      </c>
      <c r="B372" s="74">
        <v>368</v>
      </c>
      <c r="C372" s="80" t="s">
        <v>419</v>
      </c>
      <c r="D372" s="74" t="s">
        <v>356</v>
      </c>
      <c r="E372" s="104">
        <v>40000</v>
      </c>
      <c r="F372" s="59"/>
    </row>
    <row r="373" spans="1:6" s="47" customFormat="1" ht="21.95" customHeight="1" x14ac:dyDescent="0.25">
      <c r="A373" s="103">
        <v>31120703</v>
      </c>
      <c r="B373" s="74">
        <v>369</v>
      </c>
      <c r="C373" s="80" t="s">
        <v>421</v>
      </c>
      <c r="D373" s="74" t="s">
        <v>356</v>
      </c>
      <c r="E373" s="104">
        <v>42000</v>
      </c>
      <c r="F373" s="59"/>
    </row>
    <row r="374" spans="1:6" s="47" customFormat="1" ht="21.95" customHeight="1" x14ac:dyDescent="0.25">
      <c r="A374" s="103">
        <v>31120704</v>
      </c>
      <c r="B374" s="74">
        <v>370</v>
      </c>
      <c r="C374" s="80" t="s">
        <v>422</v>
      </c>
      <c r="D374" s="74" t="s">
        <v>356</v>
      </c>
      <c r="E374" s="104">
        <v>43900</v>
      </c>
      <c r="F374" s="59"/>
    </row>
    <row r="375" spans="1:6" s="47" customFormat="1" ht="21.95" customHeight="1" x14ac:dyDescent="0.25">
      <c r="A375" s="103">
        <v>31120705</v>
      </c>
      <c r="B375" s="74">
        <v>371</v>
      </c>
      <c r="C375" s="80" t="s">
        <v>423</v>
      </c>
      <c r="D375" s="74" t="s">
        <v>356</v>
      </c>
      <c r="E375" s="104">
        <v>15147</v>
      </c>
      <c r="F375" s="59"/>
    </row>
    <row r="376" spans="1:6" s="47" customFormat="1" ht="21.95" customHeight="1" x14ac:dyDescent="0.25">
      <c r="A376" s="103">
        <v>31151202</v>
      </c>
      <c r="B376" s="74">
        <v>372</v>
      </c>
      <c r="C376" s="80" t="s">
        <v>1152</v>
      </c>
      <c r="D376" s="74" t="s">
        <v>356</v>
      </c>
      <c r="E376" s="104">
        <v>70000</v>
      </c>
      <c r="F376" s="59"/>
    </row>
    <row r="377" spans="1:6" s="47" customFormat="1" ht="21.95" customHeight="1" x14ac:dyDescent="0.25">
      <c r="A377" s="103">
        <v>31151203</v>
      </c>
      <c r="B377" s="74">
        <v>373</v>
      </c>
      <c r="C377" s="80" t="s">
        <v>1153</v>
      </c>
      <c r="D377" s="74" t="s">
        <v>356</v>
      </c>
      <c r="E377" s="104">
        <v>85000</v>
      </c>
      <c r="F377" s="59"/>
    </row>
    <row r="378" spans="1:6" s="47" customFormat="1" ht="21.95" customHeight="1" x14ac:dyDescent="0.25">
      <c r="A378" s="103">
        <v>31151201</v>
      </c>
      <c r="B378" s="74">
        <v>374</v>
      </c>
      <c r="C378" s="80" t="s">
        <v>1151</v>
      </c>
      <c r="D378" s="74" t="s">
        <v>356</v>
      </c>
      <c r="E378" s="104">
        <v>46000</v>
      </c>
      <c r="F378" s="59"/>
    </row>
    <row r="379" spans="1:6" s="47" customFormat="1" ht="21.95" customHeight="1" x14ac:dyDescent="0.25">
      <c r="A379" s="103">
        <v>31150301</v>
      </c>
      <c r="B379" s="74">
        <v>375</v>
      </c>
      <c r="C379" s="80" t="s">
        <v>479</v>
      </c>
      <c r="D379" s="74" t="s">
        <v>356</v>
      </c>
      <c r="E379" s="104">
        <v>24800</v>
      </c>
      <c r="F379" s="59"/>
    </row>
    <row r="380" spans="1:6" s="47" customFormat="1" ht="21.95" customHeight="1" x14ac:dyDescent="0.25">
      <c r="A380" s="103">
        <v>31150306</v>
      </c>
      <c r="B380" s="74">
        <v>376</v>
      </c>
      <c r="C380" s="80" t="s">
        <v>477</v>
      </c>
      <c r="D380" s="74" t="s">
        <v>356</v>
      </c>
      <c r="E380" s="104">
        <v>28600</v>
      </c>
      <c r="F380" s="59"/>
    </row>
    <row r="381" spans="1:6" s="47" customFormat="1" ht="21.95" customHeight="1" x14ac:dyDescent="0.25">
      <c r="A381" s="103">
        <v>31150501</v>
      </c>
      <c r="B381" s="74">
        <v>377</v>
      </c>
      <c r="C381" s="80" t="s">
        <v>480</v>
      </c>
      <c r="D381" s="74" t="s">
        <v>356</v>
      </c>
      <c r="E381" s="104">
        <v>27000</v>
      </c>
      <c r="F381" s="59"/>
    </row>
    <row r="382" spans="1:6" s="47" customFormat="1" ht="21.95" customHeight="1" x14ac:dyDescent="0.25">
      <c r="A382" s="103">
        <v>31150504</v>
      </c>
      <c r="B382" s="74">
        <v>378</v>
      </c>
      <c r="C382" s="80" t="s">
        <v>478</v>
      </c>
      <c r="D382" s="74" t="s">
        <v>356</v>
      </c>
      <c r="E382" s="104">
        <v>32000</v>
      </c>
      <c r="F382" s="59"/>
    </row>
    <row r="383" spans="1:6" s="47" customFormat="1" ht="21.95" customHeight="1" x14ac:dyDescent="0.25">
      <c r="A383" s="103">
        <v>31151001</v>
      </c>
      <c r="B383" s="74">
        <v>379</v>
      </c>
      <c r="C383" s="80" t="s">
        <v>482</v>
      </c>
      <c r="D383" s="74" t="s">
        <v>356</v>
      </c>
      <c r="E383" s="104">
        <v>52500</v>
      </c>
      <c r="F383" s="59"/>
    </row>
    <row r="384" spans="1:6" s="47" customFormat="1" ht="21.95" customHeight="1" x14ac:dyDescent="0.25">
      <c r="A384" s="103">
        <v>31151002</v>
      </c>
      <c r="B384" s="74">
        <v>380</v>
      </c>
      <c r="C384" s="80" t="s">
        <v>484</v>
      </c>
      <c r="D384" s="74" t="s">
        <v>356</v>
      </c>
      <c r="E384" s="104">
        <v>78000</v>
      </c>
      <c r="F384" s="59"/>
    </row>
    <row r="385" spans="1:6" s="47" customFormat="1" ht="21.95" customHeight="1" x14ac:dyDescent="0.25">
      <c r="A385" s="103">
        <v>31151003</v>
      </c>
      <c r="B385" s="74">
        <v>381</v>
      </c>
      <c r="C385" s="80" t="s">
        <v>485</v>
      </c>
      <c r="D385" s="74" t="s">
        <v>356</v>
      </c>
      <c r="E385" s="104">
        <v>105000</v>
      </c>
      <c r="F385" s="59"/>
    </row>
    <row r="386" spans="1:6" s="47" customFormat="1" ht="21.95" customHeight="1" x14ac:dyDescent="0.25">
      <c r="A386" s="103">
        <v>31151004</v>
      </c>
      <c r="B386" s="74">
        <v>382</v>
      </c>
      <c r="C386" s="80" t="s">
        <v>486</v>
      </c>
      <c r="D386" s="74" t="s">
        <v>356</v>
      </c>
      <c r="E386" s="104">
        <v>115000</v>
      </c>
      <c r="F386" s="59"/>
    </row>
    <row r="387" spans="1:6" s="47" customFormat="1" ht="21.95" customHeight="1" x14ac:dyDescent="0.25">
      <c r="A387" s="103">
        <v>31151005</v>
      </c>
      <c r="B387" s="74">
        <v>383</v>
      </c>
      <c r="C387" s="80" t="s">
        <v>487</v>
      </c>
      <c r="D387" s="74" t="s">
        <v>356</v>
      </c>
      <c r="E387" s="104">
        <v>157500</v>
      </c>
      <c r="F387" s="59"/>
    </row>
    <row r="388" spans="1:6" s="47" customFormat="1" ht="21.95" customHeight="1" x14ac:dyDescent="0.25">
      <c r="A388" s="103">
        <v>31150401</v>
      </c>
      <c r="B388" s="74">
        <v>384</v>
      </c>
      <c r="C388" s="80" t="s">
        <v>989</v>
      </c>
      <c r="D388" s="74" t="s">
        <v>356</v>
      </c>
      <c r="E388" s="104">
        <v>26000</v>
      </c>
      <c r="F388" s="59"/>
    </row>
    <row r="389" spans="1:6" s="47" customFormat="1" ht="21.95" customHeight="1" x14ac:dyDescent="0.25">
      <c r="A389" s="103">
        <v>31150402</v>
      </c>
      <c r="B389" s="74">
        <v>385</v>
      </c>
      <c r="C389" s="80" t="s">
        <v>990</v>
      </c>
      <c r="D389" s="74" t="s">
        <v>356</v>
      </c>
      <c r="E389" s="104">
        <v>23500</v>
      </c>
      <c r="F389" s="59"/>
    </row>
    <row r="390" spans="1:6" s="47" customFormat="1" ht="21.95" customHeight="1" x14ac:dyDescent="0.25">
      <c r="A390" s="103">
        <v>31150403</v>
      </c>
      <c r="B390" s="74">
        <v>386</v>
      </c>
      <c r="C390" s="80" t="s">
        <v>991</v>
      </c>
      <c r="D390" s="74" t="s">
        <v>356</v>
      </c>
      <c r="E390" s="104">
        <v>28000</v>
      </c>
      <c r="F390" s="59"/>
    </row>
    <row r="391" spans="1:6" s="47" customFormat="1" ht="21.95" customHeight="1" x14ac:dyDescent="0.25">
      <c r="A391" s="103">
        <v>31150406</v>
      </c>
      <c r="B391" s="74">
        <v>387</v>
      </c>
      <c r="C391" s="80" t="s">
        <v>992</v>
      </c>
      <c r="D391" s="74" t="s">
        <v>356</v>
      </c>
      <c r="E391" s="104">
        <v>28750</v>
      </c>
      <c r="F391" s="59"/>
    </row>
    <row r="392" spans="1:6" s="47" customFormat="1" ht="21.95" customHeight="1" x14ac:dyDescent="0.25">
      <c r="A392" s="103">
        <v>31150407</v>
      </c>
      <c r="B392" s="74">
        <v>388</v>
      </c>
      <c r="C392" s="80" t="s">
        <v>993</v>
      </c>
      <c r="D392" s="74" t="s">
        <v>356</v>
      </c>
      <c r="E392" s="104">
        <v>33000</v>
      </c>
      <c r="F392" s="59"/>
    </row>
    <row r="393" spans="1:6" s="47" customFormat="1" ht="21.95" customHeight="1" x14ac:dyDescent="0.25">
      <c r="A393" s="103">
        <v>31400910</v>
      </c>
      <c r="B393" s="74">
        <v>389</v>
      </c>
      <c r="C393" s="80" t="s">
        <v>864</v>
      </c>
      <c r="D393" s="74" t="s">
        <v>43</v>
      </c>
      <c r="E393" s="104">
        <v>72000</v>
      </c>
      <c r="F393" s="59"/>
    </row>
    <row r="394" spans="1:6" s="47" customFormat="1" ht="21.95" customHeight="1" x14ac:dyDescent="0.25">
      <c r="A394" s="103">
        <v>31200601</v>
      </c>
      <c r="B394" s="74">
        <v>390</v>
      </c>
      <c r="C394" s="80" t="s">
        <v>1106</v>
      </c>
      <c r="D394" s="74" t="s">
        <v>218</v>
      </c>
      <c r="E394" s="104">
        <v>190000</v>
      </c>
      <c r="F394" s="59"/>
    </row>
    <row r="395" spans="1:6" s="47" customFormat="1" ht="21.95" customHeight="1" x14ac:dyDescent="0.25">
      <c r="A395" s="103">
        <v>31412203</v>
      </c>
      <c r="B395" s="74">
        <v>391</v>
      </c>
      <c r="C395" s="80" t="s">
        <v>919</v>
      </c>
      <c r="D395" s="74" t="s">
        <v>218</v>
      </c>
      <c r="E395" s="104">
        <v>205200</v>
      </c>
      <c r="F395" s="59"/>
    </row>
    <row r="396" spans="1:6" s="47" customFormat="1" ht="21.95" customHeight="1" x14ac:dyDescent="0.25">
      <c r="A396" s="103">
        <v>31450201</v>
      </c>
      <c r="B396" s="74">
        <v>392</v>
      </c>
      <c r="C396" s="80" t="s">
        <v>640</v>
      </c>
      <c r="D396" s="74" t="s">
        <v>347</v>
      </c>
      <c r="E396" s="104">
        <v>4410000</v>
      </c>
      <c r="F396" s="59"/>
    </row>
    <row r="397" spans="1:6" s="47" customFormat="1" ht="21.95" customHeight="1" x14ac:dyDescent="0.25">
      <c r="A397" s="103">
        <v>31450301</v>
      </c>
      <c r="B397" s="74">
        <v>393</v>
      </c>
      <c r="C397" s="80" t="s">
        <v>642</v>
      </c>
      <c r="D397" s="74" t="s">
        <v>347</v>
      </c>
      <c r="E397" s="104">
        <v>1100000</v>
      </c>
      <c r="F397" s="59"/>
    </row>
    <row r="398" spans="1:6" s="47" customFormat="1" ht="21.95" customHeight="1" x14ac:dyDescent="0.25">
      <c r="A398" s="103">
        <v>31450101</v>
      </c>
      <c r="B398" s="74">
        <v>394</v>
      </c>
      <c r="C398" s="80" t="s">
        <v>638</v>
      </c>
      <c r="D398" s="74" t="s">
        <v>347</v>
      </c>
      <c r="E398" s="104">
        <v>4900000</v>
      </c>
      <c r="F398" s="59"/>
    </row>
    <row r="399" spans="1:6" s="47" customFormat="1" ht="21.95" customHeight="1" x14ac:dyDescent="0.25">
      <c r="A399" s="103">
        <v>31412511</v>
      </c>
      <c r="B399" s="74">
        <v>395</v>
      </c>
      <c r="C399" s="80" t="s">
        <v>937</v>
      </c>
      <c r="D399" s="74" t="s">
        <v>218</v>
      </c>
      <c r="E399" s="104">
        <v>345800</v>
      </c>
      <c r="F399" s="59"/>
    </row>
    <row r="400" spans="1:6" s="47" customFormat="1" ht="21.95" customHeight="1" x14ac:dyDescent="0.25">
      <c r="A400" s="103">
        <v>31392201</v>
      </c>
      <c r="B400" s="74">
        <v>396</v>
      </c>
      <c r="C400" s="80" t="s">
        <v>832</v>
      </c>
      <c r="D400" s="74" t="s">
        <v>218</v>
      </c>
      <c r="E400" s="104">
        <v>650000</v>
      </c>
      <c r="F400" s="59"/>
    </row>
    <row r="401" spans="1:6" s="47" customFormat="1" ht="21.95" customHeight="1" x14ac:dyDescent="0.25">
      <c r="A401" s="103">
        <v>31310201</v>
      </c>
      <c r="B401" s="74">
        <v>397</v>
      </c>
      <c r="C401" s="80" t="s">
        <v>615</v>
      </c>
      <c r="D401" s="74" t="s">
        <v>218</v>
      </c>
      <c r="E401" s="104">
        <v>485000</v>
      </c>
      <c r="F401" s="59"/>
    </row>
    <row r="402" spans="1:6" s="47" customFormat="1" ht="21.95" customHeight="1" x14ac:dyDescent="0.25">
      <c r="A402" s="103">
        <v>31310101</v>
      </c>
      <c r="B402" s="74">
        <v>398</v>
      </c>
      <c r="C402" s="80" t="s">
        <v>616</v>
      </c>
      <c r="D402" s="74" t="s">
        <v>218</v>
      </c>
      <c r="E402" s="104">
        <v>485000</v>
      </c>
      <c r="F402" s="59"/>
    </row>
    <row r="403" spans="1:6" s="47" customFormat="1" ht="21.95" customHeight="1" x14ac:dyDescent="0.25">
      <c r="A403" s="103">
        <v>31270401</v>
      </c>
      <c r="B403" s="74">
        <v>399</v>
      </c>
      <c r="C403" s="80" t="s">
        <v>634</v>
      </c>
      <c r="D403" s="74" t="s">
        <v>164</v>
      </c>
      <c r="E403" s="104">
        <v>348631</v>
      </c>
      <c r="F403" s="59"/>
    </row>
    <row r="404" spans="1:6" s="47" customFormat="1" ht="21.95" customHeight="1" x14ac:dyDescent="0.25">
      <c r="A404" s="103">
        <v>31310401</v>
      </c>
      <c r="B404" s="74">
        <v>400</v>
      </c>
      <c r="C404" s="80" t="s">
        <v>627</v>
      </c>
      <c r="D404" s="74" t="s">
        <v>218</v>
      </c>
      <c r="E404" s="104">
        <v>485000</v>
      </c>
      <c r="F404" s="59"/>
    </row>
    <row r="405" spans="1:6" s="47" customFormat="1" ht="21.95" customHeight="1" x14ac:dyDescent="0.25">
      <c r="A405" s="103">
        <v>31270301</v>
      </c>
      <c r="B405" s="74">
        <v>401</v>
      </c>
      <c r="C405" s="80" t="s">
        <v>380</v>
      </c>
      <c r="D405" s="74" t="s">
        <v>218</v>
      </c>
      <c r="E405" s="104">
        <v>200000</v>
      </c>
      <c r="F405" s="59"/>
    </row>
    <row r="406" spans="1:6" s="47" customFormat="1" ht="21.95" customHeight="1" x14ac:dyDescent="0.25">
      <c r="A406" s="103">
        <v>31270201</v>
      </c>
      <c r="B406" s="74">
        <v>402</v>
      </c>
      <c r="C406" s="80" t="s">
        <v>288</v>
      </c>
      <c r="D406" s="74" t="s">
        <v>218</v>
      </c>
      <c r="E406" s="104">
        <v>200000</v>
      </c>
      <c r="F406" s="59"/>
    </row>
    <row r="407" spans="1:6" s="47" customFormat="1" ht="21.95" customHeight="1" x14ac:dyDescent="0.25">
      <c r="A407" s="103">
        <v>31280704</v>
      </c>
      <c r="B407" s="74">
        <v>403</v>
      </c>
      <c r="C407" s="80" t="s">
        <v>1063</v>
      </c>
      <c r="D407" s="74" t="s">
        <v>218</v>
      </c>
      <c r="E407" s="104">
        <v>290888.7</v>
      </c>
      <c r="F407" s="59"/>
    </row>
    <row r="408" spans="1:6" s="47" customFormat="1" ht="21.95" customHeight="1" x14ac:dyDescent="0.25">
      <c r="A408" s="103">
        <v>31280701</v>
      </c>
      <c r="B408" s="74">
        <v>404</v>
      </c>
      <c r="C408" s="80" t="s">
        <v>1060</v>
      </c>
      <c r="D408" s="74" t="s">
        <v>218</v>
      </c>
      <c r="E408" s="104">
        <v>304000</v>
      </c>
      <c r="F408" s="59"/>
    </row>
    <row r="409" spans="1:6" s="47" customFormat="1" ht="21.95" customHeight="1" x14ac:dyDescent="0.25">
      <c r="A409" s="103">
        <v>31280712</v>
      </c>
      <c r="B409" s="74">
        <v>405</v>
      </c>
      <c r="C409" s="80" t="s">
        <v>1071</v>
      </c>
      <c r="D409" s="74" t="s">
        <v>218</v>
      </c>
      <c r="E409" s="104">
        <v>570000</v>
      </c>
      <c r="F409" s="59"/>
    </row>
    <row r="410" spans="1:6" s="47" customFormat="1" ht="21.95" customHeight="1" x14ac:dyDescent="0.25">
      <c r="A410" s="103">
        <v>31280702</v>
      </c>
      <c r="B410" s="74">
        <v>406</v>
      </c>
      <c r="C410" s="80" t="s">
        <v>1061</v>
      </c>
      <c r="D410" s="74" t="s">
        <v>218</v>
      </c>
      <c r="E410" s="104">
        <v>324000</v>
      </c>
      <c r="F410" s="59"/>
    </row>
    <row r="411" spans="1:6" s="47" customFormat="1" ht="21.95" customHeight="1" x14ac:dyDescent="0.25">
      <c r="A411" s="103">
        <v>31280711</v>
      </c>
      <c r="B411" s="74">
        <v>407</v>
      </c>
      <c r="C411" s="80" t="s">
        <v>1070</v>
      </c>
      <c r="D411" s="74" t="s">
        <v>218</v>
      </c>
      <c r="E411" s="104">
        <v>568261</v>
      </c>
      <c r="F411" s="59"/>
    </row>
    <row r="412" spans="1:6" s="47" customFormat="1" ht="21.95" customHeight="1" x14ac:dyDescent="0.25">
      <c r="A412" s="103">
        <v>31280710</v>
      </c>
      <c r="B412" s="74">
        <v>408</v>
      </c>
      <c r="C412" s="80" t="s">
        <v>1069</v>
      </c>
      <c r="D412" s="74" t="s">
        <v>218</v>
      </c>
      <c r="E412" s="104">
        <v>578500</v>
      </c>
      <c r="F412" s="59"/>
    </row>
    <row r="413" spans="1:6" s="47" customFormat="1" ht="21.95" customHeight="1" x14ac:dyDescent="0.25">
      <c r="A413" s="103">
        <v>31280703</v>
      </c>
      <c r="B413" s="74">
        <v>409</v>
      </c>
      <c r="C413" s="80" t="s">
        <v>1062</v>
      </c>
      <c r="D413" s="74" t="s">
        <v>218</v>
      </c>
      <c r="E413" s="104">
        <v>287499.59999999998</v>
      </c>
      <c r="F413" s="59"/>
    </row>
    <row r="414" spans="1:6" s="47" customFormat="1" ht="21.95" customHeight="1" x14ac:dyDescent="0.25">
      <c r="A414" s="103">
        <v>31280705</v>
      </c>
      <c r="B414" s="74">
        <v>410</v>
      </c>
      <c r="C414" s="80" t="s">
        <v>1064</v>
      </c>
      <c r="D414" s="74" t="s">
        <v>218</v>
      </c>
      <c r="E414" s="104">
        <v>286740</v>
      </c>
      <c r="F414" s="59"/>
    </row>
    <row r="415" spans="1:6" s="47" customFormat="1" ht="21.95" customHeight="1" x14ac:dyDescent="0.25">
      <c r="A415" s="103">
        <v>39050701</v>
      </c>
      <c r="B415" s="74">
        <v>411</v>
      </c>
      <c r="C415" s="80" t="s">
        <v>280</v>
      </c>
      <c r="D415" s="74" t="s">
        <v>218</v>
      </c>
      <c r="E415" s="104">
        <v>142500</v>
      </c>
      <c r="F415" s="59"/>
    </row>
    <row r="416" spans="1:6" s="47" customFormat="1" ht="21.95" customHeight="1" x14ac:dyDescent="0.25">
      <c r="A416" s="103">
        <v>39060201</v>
      </c>
      <c r="B416" s="74">
        <v>412</v>
      </c>
      <c r="C416" s="80" t="s">
        <v>291</v>
      </c>
      <c r="D416" s="74" t="s">
        <v>218</v>
      </c>
      <c r="E416" s="104">
        <v>200000</v>
      </c>
      <c r="F416" s="59"/>
    </row>
    <row r="417" spans="1:6" s="47" customFormat="1" ht="21.95" customHeight="1" x14ac:dyDescent="0.25">
      <c r="A417" s="103">
        <v>31340901</v>
      </c>
      <c r="B417" s="74">
        <v>413</v>
      </c>
      <c r="C417" s="80" t="s">
        <v>696</v>
      </c>
      <c r="D417" s="74" t="s">
        <v>347</v>
      </c>
      <c r="E417" s="104">
        <v>536512</v>
      </c>
      <c r="F417" s="59"/>
    </row>
    <row r="418" spans="1:6" s="47" customFormat="1" ht="21.95" customHeight="1" x14ac:dyDescent="0.25">
      <c r="A418" s="103">
        <v>31700501</v>
      </c>
      <c r="B418" s="74">
        <v>414</v>
      </c>
      <c r="C418" s="80" t="s">
        <v>262</v>
      </c>
      <c r="D418" s="74" t="s">
        <v>184</v>
      </c>
      <c r="E418" s="104">
        <v>1574200.3</v>
      </c>
      <c r="F418" s="59"/>
    </row>
    <row r="419" spans="1:6" s="47" customFormat="1" ht="21.95" customHeight="1" x14ac:dyDescent="0.25">
      <c r="A419" s="103">
        <v>31391401</v>
      </c>
      <c r="B419" s="74">
        <v>415</v>
      </c>
      <c r="C419" s="80" t="s">
        <v>226</v>
      </c>
      <c r="D419" s="74" t="s">
        <v>184</v>
      </c>
      <c r="E419" s="104">
        <v>10000000</v>
      </c>
      <c r="F419" s="59"/>
    </row>
    <row r="420" spans="1:6" s="47" customFormat="1" ht="21.95" customHeight="1" x14ac:dyDescent="0.25">
      <c r="A420" s="103">
        <v>31290411</v>
      </c>
      <c r="B420" s="74">
        <v>416</v>
      </c>
      <c r="C420" s="80" t="s">
        <v>826</v>
      </c>
      <c r="D420" s="74" t="s">
        <v>43</v>
      </c>
      <c r="E420" s="104">
        <v>357363</v>
      </c>
      <c r="F420" s="59"/>
    </row>
    <row r="421" spans="1:6" s="47" customFormat="1" ht="21.95" customHeight="1" x14ac:dyDescent="0.25">
      <c r="A421" s="103">
        <v>31412102</v>
      </c>
      <c r="B421" s="74">
        <v>417</v>
      </c>
      <c r="C421" s="80" t="s">
        <v>914</v>
      </c>
      <c r="D421" s="74" t="s">
        <v>218</v>
      </c>
      <c r="E421" s="104">
        <v>123500</v>
      </c>
      <c r="F421" s="59"/>
    </row>
    <row r="422" spans="1:6" s="47" customFormat="1" ht="21.95" customHeight="1" x14ac:dyDescent="0.25">
      <c r="A422" s="103">
        <v>31412101</v>
      </c>
      <c r="B422" s="74">
        <v>418</v>
      </c>
      <c r="C422" s="80" t="s">
        <v>913</v>
      </c>
      <c r="D422" s="74" t="s">
        <v>218</v>
      </c>
      <c r="E422" s="104">
        <v>114000</v>
      </c>
      <c r="F422" s="59"/>
    </row>
    <row r="423" spans="1:6" s="47" customFormat="1" ht="21.95" customHeight="1" x14ac:dyDescent="0.25">
      <c r="A423" s="103">
        <v>31061101</v>
      </c>
      <c r="B423" s="74">
        <v>419</v>
      </c>
      <c r="C423" s="80" t="s">
        <v>359</v>
      </c>
      <c r="D423" s="74" t="s">
        <v>342</v>
      </c>
      <c r="E423" s="104">
        <v>1800000</v>
      </c>
      <c r="F423" s="59"/>
    </row>
    <row r="424" spans="1:6" s="47" customFormat="1" ht="21.95" customHeight="1" x14ac:dyDescent="0.25">
      <c r="A424" s="103">
        <v>31131401</v>
      </c>
      <c r="B424" s="74">
        <v>420</v>
      </c>
      <c r="C424" s="80" t="s">
        <v>363</v>
      </c>
      <c r="D424" s="74" t="s">
        <v>218</v>
      </c>
      <c r="E424" s="104">
        <v>22500</v>
      </c>
      <c r="F424" s="59"/>
    </row>
    <row r="425" spans="1:6" s="47" customFormat="1" ht="21.95" customHeight="1" x14ac:dyDescent="0.25">
      <c r="A425" s="103">
        <v>31230801</v>
      </c>
      <c r="B425" s="74">
        <v>421</v>
      </c>
      <c r="C425" s="80" t="s">
        <v>1057</v>
      </c>
      <c r="D425" s="74" t="s">
        <v>218</v>
      </c>
      <c r="E425" s="104">
        <v>225264</v>
      </c>
      <c r="F425" s="59"/>
    </row>
    <row r="426" spans="1:6" s="47" customFormat="1" ht="21.95" customHeight="1" x14ac:dyDescent="0.25">
      <c r="A426" s="103">
        <v>31070101</v>
      </c>
      <c r="B426" s="74">
        <v>422</v>
      </c>
      <c r="C426" s="80" t="s">
        <v>351</v>
      </c>
      <c r="D426" s="74" t="s">
        <v>184</v>
      </c>
      <c r="E426" s="104">
        <v>2900000</v>
      </c>
      <c r="F426" s="59"/>
    </row>
    <row r="427" spans="1:6" s="47" customFormat="1" ht="21.95" customHeight="1" x14ac:dyDescent="0.25">
      <c r="A427" s="103">
        <v>31070201</v>
      </c>
      <c r="B427" s="74">
        <v>423</v>
      </c>
      <c r="C427" s="80" t="s">
        <v>349</v>
      </c>
      <c r="D427" s="74" t="s">
        <v>184</v>
      </c>
      <c r="E427" s="104">
        <v>700000</v>
      </c>
      <c r="F427" s="59"/>
    </row>
    <row r="428" spans="1:6" s="47" customFormat="1" ht="21.95" customHeight="1" x14ac:dyDescent="0.25">
      <c r="A428" s="103">
        <v>31431101</v>
      </c>
      <c r="B428" s="74">
        <v>424</v>
      </c>
      <c r="C428" s="80" t="s">
        <v>622</v>
      </c>
      <c r="D428" s="74" t="s">
        <v>43</v>
      </c>
      <c r="E428" s="104">
        <v>4500</v>
      </c>
      <c r="F428" s="59"/>
    </row>
    <row r="429" spans="1:6" s="47" customFormat="1" ht="21.95" customHeight="1" x14ac:dyDescent="0.25">
      <c r="A429" s="103">
        <v>31392001</v>
      </c>
      <c r="B429" s="74">
        <v>425</v>
      </c>
      <c r="C429" s="80" t="s">
        <v>549</v>
      </c>
      <c r="D429" s="74" t="s">
        <v>164</v>
      </c>
      <c r="E429" s="104">
        <v>48398</v>
      </c>
      <c r="F429" s="59"/>
    </row>
    <row r="430" spans="1:6" s="47" customFormat="1" ht="21.95" customHeight="1" x14ac:dyDescent="0.25">
      <c r="A430" s="105">
        <v>31430901</v>
      </c>
      <c r="B430" s="74">
        <v>426</v>
      </c>
      <c r="C430" s="80" t="s">
        <v>284</v>
      </c>
      <c r="D430" s="74" t="s">
        <v>218</v>
      </c>
      <c r="E430" s="104">
        <v>200000</v>
      </c>
      <c r="F430" s="59"/>
    </row>
    <row r="431" spans="1:6" s="47" customFormat="1" ht="21.95" customHeight="1" x14ac:dyDescent="0.25">
      <c r="A431" s="105">
        <v>31430903</v>
      </c>
      <c r="B431" s="74">
        <v>427</v>
      </c>
      <c r="C431" s="80" t="s">
        <v>384</v>
      </c>
      <c r="D431" s="74" t="s">
        <v>218</v>
      </c>
      <c r="E431" s="104">
        <v>300000</v>
      </c>
      <c r="F431" s="59"/>
    </row>
    <row r="432" spans="1:6" s="47" customFormat="1" ht="21.95" customHeight="1" x14ac:dyDescent="0.25">
      <c r="A432" s="103">
        <v>31430902</v>
      </c>
      <c r="B432" s="74">
        <v>428</v>
      </c>
      <c r="C432" s="80" t="s">
        <v>383</v>
      </c>
      <c r="D432" s="74" t="s">
        <v>218</v>
      </c>
      <c r="E432" s="104">
        <v>300000</v>
      </c>
      <c r="F432" s="59"/>
    </row>
    <row r="433" spans="1:6" s="47" customFormat="1" ht="21.95" customHeight="1" x14ac:dyDescent="0.25">
      <c r="A433" s="103">
        <v>31430801</v>
      </c>
      <c r="B433" s="74">
        <v>429</v>
      </c>
      <c r="C433" s="80" t="s">
        <v>330</v>
      </c>
      <c r="D433" s="74" t="s">
        <v>218</v>
      </c>
      <c r="E433" s="104">
        <v>232000</v>
      </c>
      <c r="F433" s="59"/>
    </row>
    <row r="434" spans="1:6" s="47" customFormat="1" ht="21.95" customHeight="1" x14ac:dyDescent="0.25">
      <c r="A434" s="103">
        <v>31430803</v>
      </c>
      <c r="B434" s="74">
        <v>430</v>
      </c>
      <c r="C434" s="80" t="s">
        <v>387</v>
      </c>
      <c r="D434" s="74" t="s">
        <v>218</v>
      </c>
      <c r="E434" s="104">
        <v>340000</v>
      </c>
      <c r="F434" s="59"/>
    </row>
    <row r="435" spans="1:6" s="47" customFormat="1" ht="21.95" customHeight="1" x14ac:dyDescent="0.25">
      <c r="A435" s="103">
        <v>31430802</v>
      </c>
      <c r="B435" s="74">
        <v>431</v>
      </c>
      <c r="C435" s="80" t="s">
        <v>386</v>
      </c>
      <c r="D435" s="74" t="s">
        <v>164</v>
      </c>
      <c r="E435" s="104">
        <v>150000</v>
      </c>
      <c r="F435" s="59"/>
    </row>
    <row r="436" spans="1:6" s="47" customFormat="1" ht="21.95" customHeight="1" x14ac:dyDescent="0.25">
      <c r="A436" s="103">
        <v>31431401</v>
      </c>
      <c r="B436" s="74">
        <v>432</v>
      </c>
      <c r="C436" s="80" t="s">
        <v>781</v>
      </c>
      <c r="D436" s="74" t="s">
        <v>218</v>
      </c>
      <c r="E436" s="104">
        <v>542434.5</v>
      </c>
      <c r="F436" s="59"/>
    </row>
    <row r="437" spans="1:6" s="47" customFormat="1" ht="21.95" customHeight="1" x14ac:dyDescent="0.25">
      <c r="A437" s="103">
        <v>31430701</v>
      </c>
      <c r="B437" s="74">
        <v>433</v>
      </c>
      <c r="C437" s="80" t="s">
        <v>557</v>
      </c>
      <c r="D437" s="74" t="s">
        <v>218</v>
      </c>
      <c r="E437" s="104">
        <v>450000</v>
      </c>
      <c r="F437" s="59"/>
    </row>
    <row r="438" spans="1:6" s="47" customFormat="1" ht="21.95" customHeight="1" x14ac:dyDescent="0.25">
      <c r="A438" s="103">
        <v>31110215</v>
      </c>
      <c r="B438" s="74">
        <v>434</v>
      </c>
      <c r="C438" s="80" t="s">
        <v>1093</v>
      </c>
      <c r="D438" s="74" t="s">
        <v>347</v>
      </c>
      <c r="E438" s="104">
        <v>314000</v>
      </c>
      <c r="F438" s="59"/>
    </row>
    <row r="439" spans="1:6" s="47" customFormat="1" ht="21.95" customHeight="1" x14ac:dyDescent="0.25">
      <c r="A439" s="103">
        <v>31110216</v>
      </c>
      <c r="B439" s="74">
        <v>435</v>
      </c>
      <c r="C439" s="80" t="s">
        <v>1094</v>
      </c>
      <c r="D439" s="74" t="s">
        <v>347</v>
      </c>
      <c r="E439" s="104">
        <v>200000</v>
      </c>
      <c r="F439" s="59"/>
    </row>
    <row r="440" spans="1:6" s="47" customFormat="1" ht="21.95" customHeight="1" x14ac:dyDescent="0.25">
      <c r="A440" s="103">
        <v>31110214</v>
      </c>
      <c r="B440" s="74">
        <v>436</v>
      </c>
      <c r="C440" s="80" t="s">
        <v>1092</v>
      </c>
      <c r="D440" s="74" t="s">
        <v>347</v>
      </c>
      <c r="E440" s="104">
        <v>278000</v>
      </c>
      <c r="F440" s="59"/>
    </row>
    <row r="441" spans="1:6" s="47" customFormat="1" ht="21.95" customHeight="1" x14ac:dyDescent="0.25">
      <c r="A441" s="103">
        <v>31380303</v>
      </c>
      <c r="B441" s="74">
        <v>437</v>
      </c>
      <c r="C441" s="80" t="s">
        <v>1104</v>
      </c>
      <c r="D441" s="74" t="s">
        <v>347</v>
      </c>
      <c r="E441" s="104">
        <v>645000</v>
      </c>
      <c r="F441" s="59"/>
    </row>
    <row r="442" spans="1:6" s="47" customFormat="1" ht="21.95" customHeight="1" x14ac:dyDescent="0.25">
      <c r="A442" s="103">
        <v>31340102</v>
      </c>
      <c r="B442" s="74">
        <v>438</v>
      </c>
      <c r="C442" s="80" t="s">
        <v>687</v>
      </c>
      <c r="D442" s="74" t="s">
        <v>184</v>
      </c>
      <c r="E442" s="104">
        <v>41000000</v>
      </c>
      <c r="F442" s="59"/>
    </row>
    <row r="443" spans="1:6" s="47" customFormat="1" ht="21.95" customHeight="1" x14ac:dyDescent="0.25">
      <c r="A443" s="103">
        <v>39010102</v>
      </c>
      <c r="B443" s="74">
        <v>439</v>
      </c>
      <c r="C443" s="80" t="s">
        <v>242</v>
      </c>
      <c r="D443" s="74" t="s">
        <v>45</v>
      </c>
      <c r="E443" s="104">
        <v>27500000</v>
      </c>
      <c r="F443" s="59"/>
    </row>
    <row r="444" spans="1:6" s="47" customFormat="1" ht="21.95" customHeight="1" x14ac:dyDescent="0.25">
      <c r="A444" s="103">
        <v>39010202</v>
      </c>
      <c r="B444" s="74">
        <v>440</v>
      </c>
      <c r="C444" s="80" t="s">
        <v>162</v>
      </c>
      <c r="D444" s="74" t="s">
        <v>184</v>
      </c>
      <c r="E444" s="104">
        <v>37000000</v>
      </c>
      <c r="F444" s="59"/>
    </row>
    <row r="445" spans="1:6" s="47" customFormat="1" ht="21.95" customHeight="1" x14ac:dyDescent="0.25">
      <c r="A445" s="103">
        <v>31330301</v>
      </c>
      <c r="B445" s="74">
        <v>441</v>
      </c>
      <c r="C445" s="80" t="s">
        <v>268</v>
      </c>
      <c r="D445" s="74" t="s">
        <v>45</v>
      </c>
      <c r="E445" s="104">
        <v>15000000</v>
      </c>
      <c r="F445" s="59"/>
    </row>
    <row r="446" spans="1:6" s="47" customFormat="1" ht="21.95" customHeight="1" x14ac:dyDescent="0.25">
      <c r="A446" s="103">
        <v>31330101</v>
      </c>
      <c r="B446" s="74">
        <v>442</v>
      </c>
      <c r="C446" s="80" t="s">
        <v>686</v>
      </c>
      <c r="D446" s="74" t="s">
        <v>184</v>
      </c>
      <c r="E446" s="104">
        <v>65000000</v>
      </c>
      <c r="F446" s="59"/>
    </row>
    <row r="447" spans="1:6" s="47" customFormat="1" ht="21.95" customHeight="1" x14ac:dyDescent="0.25">
      <c r="A447" s="103">
        <v>31130302</v>
      </c>
      <c r="B447" s="74">
        <v>443</v>
      </c>
      <c r="C447" s="80" t="s">
        <v>656</v>
      </c>
      <c r="D447" s="74" t="s">
        <v>218</v>
      </c>
      <c r="E447" s="104">
        <v>66000</v>
      </c>
      <c r="F447" s="59"/>
    </row>
    <row r="448" spans="1:6" s="47" customFormat="1" ht="21.95" customHeight="1" x14ac:dyDescent="0.25">
      <c r="A448" s="103">
        <v>31311401</v>
      </c>
      <c r="B448" s="74">
        <v>444</v>
      </c>
      <c r="C448" s="80" t="s">
        <v>620</v>
      </c>
      <c r="D448" s="74" t="s">
        <v>218</v>
      </c>
      <c r="E448" s="104">
        <v>418254.6</v>
      </c>
      <c r="F448" s="59"/>
    </row>
    <row r="449" spans="1:6" s="47" customFormat="1" ht="21.95" customHeight="1" x14ac:dyDescent="0.25">
      <c r="A449" s="103">
        <v>31240701</v>
      </c>
      <c r="B449" s="74">
        <v>445</v>
      </c>
      <c r="C449" s="80" t="s">
        <v>260</v>
      </c>
      <c r="D449" s="74" t="s">
        <v>218</v>
      </c>
      <c r="E449" s="104">
        <v>174135</v>
      </c>
      <c r="F449" s="59"/>
    </row>
    <row r="450" spans="1:6" s="47" customFormat="1" ht="21.95" customHeight="1" x14ac:dyDescent="0.25">
      <c r="A450" s="103">
        <v>31290902</v>
      </c>
      <c r="B450" s="74">
        <v>446</v>
      </c>
      <c r="C450" s="80" t="s">
        <v>589</v>
      </c>
      <c r="D450" s="74" t="s">
        <v>218</v>
      </c>
      <c r="E450" s="104">
        <v>200000</v>
      </c>
      <c r="F450" s="59"/>
    </row>
    <row r="451" spans="1:6" s="47" customFormat="1" ht="21.95" customHeight="1" x14ac:dyDescent="0.25">
      <c r="A451" s="103">
        <v>31290901</v>
      </c>
      <c r="B451" s="74">
        <v>447</v>
      </c>
      <c r="C451" s="80" t="s">
        <v>591</v>
      </c>
      <c r="D451" s="74" t="s">
        <v>347</v>
      </c>
      <c r="E451" s="104">
        <v>47000</v>
      </c>
      <c r="F451" s="59"/>
    </row>
    <row r="452" spans="1:6" s="47" customFormat="1" ht="21.95" customHeight="1" x14ac:dyDescent="0.25">
      <c r="A452" s="103">
        <v>31290907</v>
      </c>
      <c r="B452" s="74">
        <v>448</v>
      </c>
      <c r="C452" s="80" t="s">
        <v>593</v>
      </c>
      <c r="D452" s="74" t="s">
        <v>218</v>
      </c>
      <c r="E452" s="104">
        <v>162000</v>
      </c>
      <c r="F452" s="59"/>
    </row>
    <row r="453" spans="1:6" s="47" customFormat="1" ht="21.95" customHeight="1" x14ac:dyDescent="0.25">
      <c r="A453" s="103">
        <v>31311201</v>
      </c>
      <c r="B453" s="74">
        <v>449</v>
      </c>
      <c r="C453" s="80" t="s">
        <v>628</v>
      </c>
      <c r="D453" s="74" t="s">
        <v>347</v>
      </c>
      <c r="E453" s="104">
        <v>520000</v>
      </c>
      <c r="F453" s="59"/>
    </row>
    <row r="454" spans="1:6" s="47" customFormat="1" ht="21.95" customHeight="1" x14ac:dyDescent="0.25">
      <c r="A454" s="103">
        <v>31290904</v>
      </c>
      <c r="B454" s="74">
        <v>450</v>
      </c>
      <c r="C454" s="80" t="s">
        <v>590</v>
      </c>
      <c r="D454" s="74" t="s">
        <v>347</v>
      </c>
      <c r="E454" s="104">
        <v>190000</v>
      </c>
      <c r="F454" s="59"/>
    </row>
    <row r="455" spans="1:6" s="47" customFormat="1" ht="21.95" customHeight="1" x14ac:dyDescent="0.25">
      <c r="A455" s="103">
        <v>31290906</v>
      </c>
      <c r="B455" s="74">
        <v>451</v>
      </c>
      <c r="C455" s="80" t="s">
        <v>216</v>
      </c>
      <c r="D455" s="74" t="s">
        <v>218</v>
      </c>
      <c r="E455" s="104">
        <v>200000</v>
      </c>
      <c r="F455" s="59"/>
    </row>
    <row r="456" spans="1:6" s="47" customFormat="1" ht="21.95" customHeight="1" x14ac:dyDescent="0.25">
      <c r="A456" s="103">
        <v>31240201</v>
      </c>
      <c r="B456" s="74">
        <v>452</v>
      </c>
      <c r="C456" s="80" t="s">
        <v>398</v>
      </c>
      <c r="D456" s="74" t="s">
        <v>218</v>
      </c>
      <c r="E456" s="104">
        <v>324000</v>
      </c>
      <c r="F456" s="59"/>
    </row>
    <row r="457" spans="1:6" s="47" customFormat="1" ht="21.95" customHeight="1" x14ac:dyDescent="0.25">
      <c r="A457" s="103">
        <v>39190101</v>
      </c>
      <c r="B457" s="74">
        <v>453</v>
      </c>
      <c r="C457" s="80" t="s">
        <v>397</v>
      </c>
      <c r="D457" s="74" t="s">
        <v>218</v>
      </c>
      <c r="E457" s="104">
        <v>125000</v>
      </c>
      <c r="F457" s="59"/>
    </row>
    <row r="458" spans="1:6" s="47" customFormat="1" ht="21.95" customHeight="1" x14ac:dyDescent="0.25">
      <c r="A458" s="103">
        <v>31411702</v>
      </c>
      <c r="B458" s="74">
        <v>454</v>
      </c>
      <c r="C458" s="80" t="s">
        <v>892</v>
      </c>
      <c r="D458" s="74" t="s">
        <v>218</v>
      </c>
      <c r="E458" s="104">
        <v>255000</v>
      </c>
      <c r="F458" s="59"/>
    </row>
    <row r="459" spans="1:6" s="47" customFormat="1" ht="21.95" customHeight="1" x14ac:dyDescent="0.25">
      <c r="A459" s="103">
        <v>31411705</v>
      </c>
      <c r="B459" s="74">
        <v>455</v>
      </c>
      <c r="C459" s="80" t="s">
        <v>897</v>
      </c>
      <c r="D459" s="74" t="s">
        <v>218</v>
      </c>
      <c r="E459" s="104">
        <v>190000</v>
      </c>
      <c r="F459" s="59"/>
    </row>
    <row r="460" spans="1:6" s="47" customFormat="1" ht="21.95" customHeight="1" x14ac:dyDescent="0.25">
      <c r="A460" s="103">
        <v>31411701</v>
      </c>
      <c r="B460" s="74">
        <v>456</v>
      </c>
      <c r="C460" s="80" t="s">
        <v>665</v>
      </c>
      <c r="D460" s="74" t="s">
        <v>218</v>
      </c>
      <c r="E460" s="104">
        <v>84000</v>
      </c>
      <c r="F460" s="59"/>
    </row>
    <row r="461" spans="1:6" s="47" customFormat="1" ht="21.95" customHeight="1" x14ac:dyDescent="0.25">
      <c r="A461" s="103">
        <v>31411703</v>
      </c>
      <c r="B461" s="74">
        <v>457</v>
      </c>
      <c r="C461" s="80" t="s">
        <v>920</v>
      </c>
      <c r="D461" s="74" t="s">
        <v>218</v>
      </c>
      <c r="E461" s="104">
        <v>170000</v>
      </c>
      <c r="F461" s="59"/>
    </row>
    <row r="462" spans="1:6" s="47" customFormat="1" ht="21.95" customHeight="1" x14ac:dyDescent="0.25">
      <c r="A462" s="103">
        <v>31411704</v>
      </c>
      <c r="B462" s="74">
        <v>458</v>
      </c>
      <c r="C462" s="80" t="s">
        <v>933</v>
      </c>
      <c r="D462" s="74" t="s">
        <v>218</v>
      </c>
      <c r="E462" s="104">
        <v>232750</v>
      </c>
      <c r="F462" s="59"/>
    </row>
    <row r="463" spans="1:6" s="47" customFormat="1" ht="21.95" customHeight="1" x14ac:dyDescent="0.25">
      <c r="A463" s="103">
        <v>31150611</v>
      </c>
      <c r="B463" s="74">
        <v>459</v>
      </c>
      <c r="C463" s="80" t="s">
        <v>1117</v>
      </c>
      <c r="D463" s="74" t="s">
        <v>184</v>
      </c>
      <c r="E463" s="104">
        <v>6316666.5999999996</v>
      </c>
      <c r="F463" s="59"/>
    </row>
    <row r="464" spans="1:6" s="47" customFormat="1" ht="21.95" customHeight="1" x14ac:dyDescent="0.25">
      <c r="A464" s="103">
        <v>31420602</v>
      </c>
      <c r="B464" s="74">
        <v>460</v>
      </c>
      <c r="C464" s="80" t="s">
        <v>196</v>
      </c>
      <c r="D464" s="74" t="s">
        <v>43</v>
      </c>
      <c r="E464" s="104">
        <v>106774</v>
      </c>
      <c r="F464" s="59"/>
    </row>
    <row r="465" spans="1:6" s="47" customFormat="1" ht="21.95" customHeight="1" x14ac:dyDescent="0.25">
      <c r="A465" s="103">
        <v>34021101</v>
      </c>
      <c r="B465" s="74">
        <v>461</v>
      </c>
      <c r="C465" s="80" t="s">
        <v>263</v>
      </c>
      <c r="D465" s="74" t="s">
        <v>218</v>
      </c>
      <c r="E465" s="104">
        <v>580000</v>
      </c>
      <c r="F465" s="59"/>
    </row>
    <row r="466" spans="1:6" s="47" customFormat="1" ht="21.95" customHeight="1" x14ac:dyDescent="0.25">
      <c r="A466" s="103">
        <v>34020102</v>
      </c>
      <c r="B466" s="74">
        <v>462</v>
      </c>
      <c r="C466" s="80" t="s">
        <v>794</v>
      </c>
      <c r="D466" s="74" t="s">
        <v>218</v>
      </c>
      <c r="E466" s="104">
        <v>75000</v>
      </c>
      <c r="F466" s="59"/>
    </row>
    <row r="467" spans="1:6" s="47" customFormat="1" ht="21.95" customHeight="1" x14ac:dyDescent="0.25">
      <c r="A467" s="103">
        <v>34021501</v>
      </c>
      <c r="B467" s="74">
        <v>463</v>
      </c>
      <c r="C467" s="80" t="s">
        <v>883</v>
      </c>
      <c r="D467" s="74" t="s">
        <v>164</v>
      </c>
      <c r="E467" s="104">
        <v>203280</v>
      </c>
      <c r="F467" s="59"/>
    </row>
    <row r="468" spans="1:6" s="47" customFormat="1" ht="21.95" customHeight="1" x14ac:dyDescent="0.25">
      <c r="A468" s="103">
        <v>34021301</v>
      </c>
      <c r="B468" s="74">
        <v>464</v>
      </c>
      <c r="C468" s="80" t="s">
        <v>643</v>
      </c>
      <c r="D468" s="74" t="s">
        <v>218</v>
      </c>
      <c r="E468" s="104">
        <v>1170000</v>
      </c>
      <c r="F468" s="59"/>
    </row>
    <row r="469" spans="1:6" s="47" customFormat="1" ht="21.95" customHeight="1" x14ac:dyDescent="0.25">
      <c r="A469" s="103">
        <v>34020801</v>
      </c>
      <c r="B469" s="74">
        <v>465</v>
      </c>
      <c r="C469" s="80" t="s">
        <v>865</v>
      </c>
      <c r="D469" s="74" t="s">
        <v>218</v>
      </c>
      <c r="E469" s="104">
        <v>57000</v>
      </c>
      <c r="F469" s="59"/>
    </row>
    <row r="470" spans="1:6" s="47" customFormat="1" ht="21.95" customHeight="1" x14ac:dyDescent="0.25">
      <c r="A470" s="103">
        <v>34020201</v>
      </c>
      <c r="B470" s="74">
        <v>466</v>
      </c>
      <c r="C470" s="80" t="s">
        <v>711</v>
      </c>
      <c r="D470" s="74" t="s">
        <v>164</v>
      </c>
      <c r="E470" s="104">
        <v>27720</v>
      </c>
      <c r="F470" s="59"/>
    </row>
    <row r="471" spans="1:6" s="47" customFormat="1" ht="21.95" customHeight="1" x14ac:dyDescent="0.25">
      <c r="A471" s="103">
        <v>34020601</v>
      </c>
      <c r="B471" s="74">
        <v>467</v>
      </c>
      <c r="C471" s="80" t="s">
        <v>1108</v>
      </c>
      <c r="D471" s="74" t="s">
        <v>218</v>
      </c>
      <c r="E471" s="104">
        <v>1086000</v>
      </c>
      <c r="F471" s="59"/>
    </row>
    <row r="472" spans="1:6" s="47" customFormat="1" ht="21.95" customHeight="1" x14ac:dyDescent="0.25">
      <c r="A472" s="103">
        <v>34020301</v>
      </c>
      <c r="B472" s="74">
        <v>468</v>
      </c>
      <c r="C472" s="80" t="s">
        <v>685</v>
      </c>
      <c r="D472" s="74" t="s">
        <v>218</v>
      </c>
      <c r="E472" s="104">
        <v>245000</v>
      </c>
      <c r="F472" s="59"/>
    </row>
    <row r="473" spans="1:6" s="47" customFormat="1" ht="21.95" customHeight="1" x14ac:dyDescent="0.25">
      <c r="A473" s="103">
        <v>34020501</v>
      </c>
      <c r="B473" s="74">
        <v>469</v>
      </c>
      <c r="C473" s="80" t="s">
        <v>720</v>
      </c>
      <c r="D473" s="74" t="s">
        <v>164</v>
      </c>
      <c r="E473" s="104">
        <v>89100</v>
      </c>
      <c r="F473" s="59"/>
    </row>
    <row r="474" spans="1:6" s="47" customFormat="1" ht="21.95" customHeight="1" x14ac:dyDescent="0.25">
      <c r="A474" s="103">
        <v>31380711</v>
      </c>
      <c r="B474" s="74">
        <v>470</v>
      </c>
      <c r="C474" s="80" t="s">
        <v>1107</v>
      </c>
      <c r="D474" s="74" t="s">
        <v>347</v>
      </c>
      <c r="E474" s="104">
        <v>1238000</v>
      </c>
      <c r="F474" s="59"/>
    </row>
    <row r="475" spans="1:6" s="47" customFormat="1" ht="21.95" customHeight="1" x14ac:dyDescent="0.25">
      <c r="A475" s="103">
        <v>31380712</v>
      </c>
      <c r="B475" s="74">
        <v>471</v>
      </c>
      <c r="C475" s="80" t="s">
        <v>1120</v>
      </c>
      <c r="D475" s="74" t="s">
        <v>347</v>
      </c>
      <c r="E475" s="104">
        <v>1620000</v>
      </c>
      <c r="F475" s="59"/>
    </row>
    <row r="476" spans="1:6" s="47" customFormat="1" ht="21.95" customHeight="1" x14ac:dyDescent="0.25">
      <c r="A476" s="103">
        <v>31330503</v>
      </c>
      <c r="B476" s="74">
        <v>472</v>
      </c>
      <c r="C476" s="80" t="s">
        <v>267</v>
      </c>
      <c r="D476" s="74" t="s">
        <v>184</v>
      </c>
      <c r="E476" s="104">
        <v>5000000</v>
      </c>
      <c r="F476" s="59"/>
    </row>
    <row r="477" spans="1:6" s="47" customFormat="1" ht="21.95" customHeight="1" x14ac:dyDescent="0.25">
      <c r="A477" s="103">
        <v>39010301</v>
      </c>
      <c r="B477" s="74">
        <v>473</v>
      </c>
      <c r="C477" s="80" t="s">
        <v>163</v>
      </c>
      <c r="D477" s="74" t="s">
        <v>218</v>
      </c>
      <c r="E477" s="104">
        <v>50000</v>
      </c>
      <c r="F477" s="59"/>
    </row>
    <row r="478" spans="1:6" s="47" customFormat="1" ht="21.95" customHeight="1" x14ac:dyDescent="0.25">
      <c r="A478" s="103">
        <v>31350201</v>
      </c>
      <c r="B478" s="74">
        <v>474</v>
      </c>
      <c r="C478" s="80" t="s">
        <v>1006</v>
      </c>
      <c r="D478" s="74" t="s">
        <v>1031</v>
      </c>
      <c r="E478" s="104">
        <v>231334</v>
      </c>
      <c r="F478" s="59"/>
    </row>
    <row r="479" spans="1:6" s="47" customFormat="1" ht="21.95" customHeight="1" x14ac:dyDescent="0.25">
      <c r="A479" s="103">
        <v>31020101</v>
      </c>
      <c r="B479" s="74">
        <v>475</v>
      </c>
      <c r="C479" s="80" t="s">
        <v>645</v>
      </c>
      <c r="D479" s="74" t="s">
        <v>184</v>
      </c>
      <c r="E479" s="104">
        <v>470000</v>
      </c>
      <c r="F479" s="59"/>
    </row>
    <row r="480" spans="1:6" s="47" customFormat="1" ht="21.95" customHeight="1" x14ac:dyDescent="0.25">
      <c r="A480" s="103">
        <v>31020201</v>
      </c>
      <c r="B480" s="74">
        <v>476</v>
      </c>
      <c r="C480" s="80" t="s">
        <v>183</v>
      </c>
      <c r="D480" s="74" t="s">
        <v>184</v>
      </c>
      <c r="E480" s="104">
        <v>520000</v>
      </c>
      <c r="F480" s="59"/>
    </row>
    <row r="481" spans="1:6" s="47" customFormat="1" ht="21.95" customHeight="1" x14ac:dyDescent="0.25">
      <c r="A481" s="103">
        <v>31061102</v>
      </c>
      <c r="B481" s="74">
        <v>477</v>
      </c>
      <c r="C481" s="80" t="s">
        <v>657</v>
      </c>
      <c r="D481" s="74" t="s">
        <v>342</v>
      </c>
      <c r="E481" s="104">
        <v>1800000</v>
      </c>
      <c r="F481" s="59"/>
    </row>
    <row r="482" spans="1:6" s="47" customFormat="1" ht="21.95" customHeight="1" x14ac:dyDescent="0.25">
      <c r="A482" s="103">
        <v>31020601</v>
      </c>
      <c r="B482" s="74">
        <v>478</v>
      </c>
      <c r="C482" s="80" t="s">
        <v>449</v>
      </c>
      <c r="D482" s="74" t="s">
        <v>184</v>
      </c>
      <c r="E482" s="104">
        <v>162675</v>
      </c>
      <c r="F482" s="59"/>
    </row>
    <row r="483" spans="1:6" s="47" customFormat="1" ht="21.95" customHeight="1" x14ac:dyDescent="0.25">
      <c r="A483" s="103">
        <v>31412009</v>
      </c>
      <c r="B483" s="74">
        <v>479</v>
      </c>
      <c r="C483" s="80" t="s">
        <v>912</v>
      </c>
      <c r="D483" s="74" t="s">
        <v>218</v>
      </c>
      <c r="E483" s="104">
        <v>380000</v>
      </c>
      <c r="F483" s="59"/>
    </row>
    <row r="484" spans="1:6" s="47" customFormat="1" ht="21.95" customHeight="1" x14ac:dyDescent="0.25">
      <c r="A484" s="103">
        <v>31350101</v>
      </c>
      <c r="B484" s="74">
        <v>480</v>
      </c>
      <c r="C484" s="80" t="s">
        <v>1005</v>
      </c>
      <c r="D484" s="74" t="s">
        <v>347</v>
      </c>
      <c r="E484" s="104">
        <v>511578</v>
      </c>
      <c r="F484" s="59"/>
    </row>
    <row r="485" spans="1:6" s="47" customFormat="1" ht="21.95" customHeight="1" x14ac:dyDescent="0.25">
      <c r="A485" s="103">
        <v>31400701</v>
      </c>
      <c r="B485" s="74">
        <v>481</v>
      </c>
      <c r="C485" s="80" t="s">
        <v>857</v>
      </c>
      <c r="D485" s="74" t="s">
        <v>347</v>
      </c>
      <c r="E485" s="104">
        <v>1066667</v>
      </c>
      <c r="F485" s="59"/>
    </row>
    <row r="486" spans="1:6" s="47" customFormat="1" ht="21.95" customHeight="1" x14ac:dyDescent="0.25">
      <c r="A486" s="103">
        <v>31291103</v>
      </c>
      <c r="B486" s="74">
        <v>482</v>
      </c>
      <c r="C486" s="80" t="s">
        <v>588</v>
      </c>
      <c r="D486" s="74" t="s">
        <v>43</v>
      </c>
      <c r="E486" s="104">
        <v>14994</v>
      </c>
      <c r="F486" s="59"/>
    </row>
    <row r="487" spans="1:6" s="47" customFormat="1" ht="21.95" customHeight="1" x14ac:dyDescent="0.25">
      <c r="A487" s="103">
        <v>31291102</v>
      </c>
      <c r="B487" s="74">
        <v>483</v>
      </c>
      <c r="C487" s="80" t="s">
        <v>587</v>
      </c>
      <c r="D487" s="74" t="s">
        <v>43</v>
      </c>
      <c r="E487" s="104">
        <v>38986</v>
      </c>
      <c r="F487" s="59"/>
    </row>
    <row r="488" spans="1:6" s="47" customFormat="1" ht="21.95" customHeight="1" x14ac:dyDescent="0.25">
      <c r="A488" s="103">
        <v>31311001</v>
      </c>
      <c r="B488" s="74">
        <v>484</v>
      </c>
      <c r="C488" s="80" t="s">
        <v>995</v>
      </c>
      <c r="D488" s="74" t="s">
        <v>164</v>
      </c>
      <c r="E488" s="104">
        <v>242621</v>
      </c>
      <c r="F488" s="59"/>
    </row>
    <row r="489" spans="1:6" s="47" customFormat="1" ht="21.95" customHeight="1" x14ac:dyDescent="0.25">
      <c r="A489" s="103">
        <v>31311101</v>
      </c>
      <c r="B489" s="74">
        <v>485</v>
      </c>
      <c r="C489" s="80" t="s">
        <v>625</v>
      </c>
      <c r="D489" s="74" t="s">
        <v>43</v>
      </c>
      <c r="E489" s="104">
        <v>43347</v>
      </c>
      <c r="F489" s="59"/>
    </row>
    <row r="490" spans="1:6" s="47" customFormat="1" ht="21.95" customHeight="1" x14ac:dyDescent="0.25">
      <c r="A490" s="103">
        <v>31311102</v>
      </c>
      <c r="B490" s="74">
        <v>486</v>
      </c>
      <c r="C490" s="80" t="s">
        <v>626</v>
      </c>
      <c r="D490" s="74" t="s">
        <v>43</v>
      </c>
      <c r="E490" s="104">
        <v>49001</v>
      </c>
      <c r="F490" s="59"/>
    </row>
    <row r="491" spans="1:6" s="47" customFormat="1" ht="21.95" customHeight="1" x14ac:dyDescent="0.25">
      <c r="A491" s="103">
        <v>31290501</v>
      </c>
      <c r="B491" s="74">
        <v>487</v>
      </c>
      <c r="C491" s="80" t="s">
        <v>569</v>
      </c>
      <c r="D491" s="74" t="s">
        <v>218</v>
      </c>
      <c r="E491" s="104">
        <v>105600</v>
      </c>
      <c r="F491" s="59"/>
    </row>
    <row r="492" spans="1:6" s="47" customFormat="1" ht="21.95" customHeight="1" x14ac:dyDescent="0.25">
      <c r="A492" s="103">
        <v>31140707</v>
      </c>
      <c r="B492" s="74">
        <v>488</v>
      </c>
      <c r="C492" s="80" t="s">
        <v>445</v>
      </c>
      <c r="D492" s="74" t="s">
        <v>184</v>
      </c>
      <c r="E492" s="104">
        <v>4971152</v>
      </c>
      <c r="F492" s="59"/>
    </row>
    <row r="493" spans="1:6" s="47" customFormat="1" ht="21.95" customHeight="1" x14ac:dyDescent="0.25">
      <c r="A493" s="103">
        <v>31140708</v>
      </c>
      <c r="B493" s="74">
        <v>489</v>
      </c>
      <c r="C493" s="80" t="s">
        <v>429</v>
      </c>
      <c r="D493" s="74" t="s">
        <v>184</v>
      </c>
      <c r="E493" s="104">
        <v>1912078</v>
      </c>
      <c r="F493" s="59"/>
    </row>
    <row r="494" spans="1:6" s="47" customFormat="1" ht="21.95" customHeight="1" x14ac:dyDescent="0.25">
      <c r="A494" s="103">
        <v>31140705</v>
      </c>
      <c r="B494" s="74">
        <v>490</v>
      </c>
      <c r="C494" s="80" t="s">
        <v>725</v>
      </c>
      <c r="D494" s="74" t="s">
        <v>184</v>
      </c>
      <c r="E494" s="104">
        <v>3665995</v>
      </c>
      <c r="F494" s="59"/>
    </row>
    <row r="495" spans="1:6" s="47" customFormat="1" ht="21.95" customHeight="1" x14ac:dyDescent="0.25">
      <c r="A495" s="103">
        <v>31140706</v>
      </c>
      <c r="B495" s="74">
        <v>491</v>
      </c>
      <c r="C495" s="80" t="s">
        <v>722</v>
      </c>
      <c r="D495" s="74" t="s">
        <v>184</v>
      </c>
      <c r="E495" s="104">
        <v>3794710</v>
      </c>
      <c r="F495" s="59"/>
    </row>
    <row r="496" spans="1:6" s="47" customFormat="1" ht="21.95" customHeight="1" x14ac:dyDescent="0.25">
      <c r="A496" s="103">
        <v>31140801</v>
      </c>
      <c r="B496" s="74">
        <v>492</v>
      </c>
      <c r="C496" s="80" t="s">
        <v>430</v>
      </c>
      <c r="D496" s="74" t="s">
        <v>45</v>
      </c>
      <c r="E496" s="104">
        <v>1277335</v>
      </c>
      <c r="F496" s="59"/>
    </row>
    <row r="497" spans="1:6" s="47" customFormat="1" ht="21.95" customHeight="1" x14ac:dyDescent="0.25">
      <c r="A497" s="103">
        <v>31140701</v>
      </c>
      <c r="B497" s="74">
        <v>493</v>
      </c>
      <c r="C497" s="80" t="s">
        <v>767</v>
      </c>
      <c r="D497" s="74" t="s">
        <v>184</v>
      </c>
      <c r="E497" s="104">
        <v>2698284</v>
      </c>
      <c r="F497" s="59"/>
    </row>
    <row r="498" spans="1:6" s="47" customFormat="1" ht="21.95" customHeight="1" x14ac:dyDescent="0.25">
      <c r="A498" s="103">
        <v>31140702</v>
      </c>
      <c r="B498" s="74">
        <v>494</v>
      </c>
      <c r="C498" s="80" t="s">
        <v>561</v>
      </c>
      <c r="D498" s="74" t="s">
        <v>184</v>
      </c>
      <c r="E498" s="104">
        <v>2532925</v>
      </c>
      <c r="F498" s="59"/>
    </row>
    <row r="499" spans="1:6" s="47" customFormat="1" ht="21.95" customHeight="1" x14ac:dyDescent="0.25">
      <c r="A499" s="103">
        <v>31380302</v>
      </c>
      <c r="B499" s="74">
        <v>495</v>
      </c>
      <c r="C499" s="80" t="s">
        <v>1105</v>
      </c>
      <c r="D499" s="74" t="s">
        <v>347</v>
      </c>
      <c r="E499" s="104">
        <v>750000</v>
      </c>
      <c r="F499" s="59"/>
    </row>
    <row r="500" spans="1:6" s="47" customFormat="1" ht="21.95" customHeight="1" x14ac:dyDescent="0.25">
      <c r="A500" s="103">
        <v>31291001</v>
      </c>
      <c r="B500" s="74">
        <v>496</v>
      </c>
      <c r="C500" s="80" t="s">
        <v>594</v>
      </c>
      <c r="D500" s="74" t="s">
        <v>347</v>
      </c>
      <c r="E500" s="104">
        <v>210000</v>
      </c>
      <c r="F500" s="59"/>
    </row>
    <row r="501" spans="1:6" s="47" customFormat="1" ht="21.95" customHeight="1" x14ac:dyDescent="0.25">
      <c r="A501" s="103">
        <v>31410601</v>
      </c>
      <c r="B501" s="74">
        <v>497</v>
      </c>
      <c r="C501" s="80" t="s">
        <v>891</v>
      </c>
      <c r="D501" s="74" t="s">
        <v>218</v>
      </c>
      <c r="E501" s="104">
        <v>506000</v>
      </c>
      <c r="F501" s="59"/>
    </row>
    <row r="502" spans="1:6" s="47" customFormat="1" ht="21.95" customHeight="1" x14ac:dyDescent="0.25">
      <c r="A502" s="103">
        <v>31410701</v>
      </c>
      <c r="B502" s="74">
        <v>498</v>
      </c>
      <c r="C502" s="80" t="s">
        <v>895</v>
      </c>
      <c r="D502" s="74" t="s">
        <v>218</v>
      </c>
      <c r="E502" s="104">
        <v>513000</v>
      </c>
      <c r="F502" s="59"/>
    </row>
    <row r="503" spans="1:6" s="47" customFormat="1" ht="21.95" customHeight="1" x14ac:dyDescent="0.25">
      <c r="A503" s="103">
        <v>31410411</v>
      </c>
      <c r="B503" s="74">
        <v>499</v>
      </c>
      <c r="C503" s="80" t="s">
        <v>900</v>
      </c>
      <c r="D503" s="74" t="s">
        <v>218</v>
      </c>
      <c r="E503" s="104">
        <v>250000</v>
      </c>
      <c r="F503" s="59"/>
    </row>
    <row r="504" spans="1:6" s="47" customFormat="1" ht="21.95" customHeight="1" x14ac:dyDescent="0.25">
      <c r="A504" s="103">
        <v>31410202</v>
      </c>
      <c r="B504" s="74">
        <v>500</v>
      </c>
      <c r="C504" s="80" t="s">
        <v>936</v>
      </c>
      <c r="D504" s="74" t="s">
        <v>218</v>
      </c>
      <c r="E504" s="104">
        <v>402250</v>
      </c>
      <c r="F504" s="59"/>
    </row>
    <row r="505" spans="1:6" s="47" customFormat="1" ht="21.95" customHeight="1" x14ac:dyDescent="0.25">
      <c r="A505" s="103">
        <v>31411501</v>
      </c>
      <c r="B505" s="74">
        <v>501</v>
      </c>
      <c r="C505" s="80" t="s">
        <v>935</v>
      </c>
      <c r="D505" s="74" t="s">
        <v>164</v>
      </c>
      <c r="E505" s="104">
        <v>89100</v>
      </c>
      <c r="F505" s="59"/>
    </row>
    <row r="506" spans="1:6" s="47" customFormat="1" ht="21.95" customHeight="1" x14ac:dyDescent="0.25">
      <c r="A506" s="103">
        <v>31410301</v>
      </c>
      <c r="B506" s="74">
        <v>502</v>
      </c>
      <c r="C506" s="80" t="s">
        <v>923</v>
      </c>
      <c r="D506" s="74" t="s">
        <v>218</v>
      </c>
      <c r="E506" s="104">
        <v>249800</v>
      </c>
      <c r="F506" s="59"/>
    </row>
    <row r="507" spans="1:6" s="47" customFormat="1" ht="21.95" customHeight="1" x14ac:dyDescent="0.25">
      <c r="A507" s="103">
        <v>31410501</v>
      </c>
      <c r="B507" s="74">
        <v>503</v>
      </c>
      <c r="C507" s="80" t="s">
        <v>910</v>
      </c>
      <c r="D507" s="74" t="s">
        <v>218</v>
      </c>
      <c r="E507" s="104">
        <v>450000</v>
      </c>
      <c r="F507" s="59"/>
    </row>
    <row r="508" spans="1:6" s="47" customFormat="1" ht="21.95" customHeight="1" x14ac:dyDescent="0.25">
      <c r="A508" s="103">
        <v>31412802</v>
      </c>
      <c r="B508" s="74">
        <v>504</v>
      </c>
      <c r="C508" s="80" t="s">
        <v>1076</v>
      </c>
      <c r="D508" s="74" t="s">
        <v>164</v>
      </c>
      <c r="E508" s="104">
        <v>1080000</v>
      </c>
      <c r="F508" s="59"/>
    </row>
    <row r="509" spans="1:6" s="47" customFormat="1" ht="21.95" customHeight="1" x14ac:dyDescent="0.25">
      <c r="A509" s="103">
        <v>31412801</v>
      </c>
      <c r="B509" s="74">
        <v>505</v>
      </c>
      <c r="C509" s="80" t="s">
        <v>1075</v>
      </c>
      <c r="D509" s="74" t="s">
        <v>164</v>
      </c>
      <c r="E509" s="104">
        <v>612000</v>
      </c>
      <c r="F509" s="59"/>
    </row>
    <row r="510" spans="1:6" s="47" customFormat="1" ht="21.95" customHeight="1" x14ac:dyDescent="0.25">
      <c r="A510" s="103">
        <v>31410801</v>
      </c>
      <c r="B510" s="74">
        <v>506</v>
      </c>
      <c r="C510" s="80" t="s">
        <v>932</v>
      </c>
      <c r="D510" s="74" t="s">
        <v>218</v>
      </c>
      <c r="E510" s="104">
        <v>296000</v>
      </c>
      <c r="F510" s="59"/>
    </row>
    <row r="511" spans="1:6" s="47" customFormat="1" ht="21.95" customHeight="1" x14ac:dyDescent="0.25">
      <c r="A511" s="103">
        <v>31410901</v>
      </c>
      <c r="B511" s="74">
        <v>507</v>
      </c>
      <c r="C511" s="80" t="s">
        <v>934</v>
      </c>
      <c r="D511" s="74" t="s">
        <v>218</v>
      </c>
      <c r="E511" s="104">
        <v>592800</v>
      </c>
      <c r="F511" s="59"/>
    </row>
    <row r="512" spans="1:6" s="47" customFormat="1" ht="21.95" customHeight="1" x14ac:dyDescent="0.25">
      <c r="A512" s="103">
        <v>31410902</v>
      </c>
      <c r="B512" s="74">
        <v>508</v>
      </c>
      <c r="C512" s="80" t="s">
        <v>1074</v>
      </c>
      <c r="D512" s="74" t="s">
        <v>218</v>
      </c>
      <c r="E512" s="104">
        <v>600000</v>
      </c>
      <c r="F512" s="59"/>
    </row>
    <row r="513" spans="1:6" s="47" customFormat="1" ht="21.95" customHeight="1" x14ac:dyDescent="0.25">
      <c r="A513" s="103">
        <v>31410401</v>
      </c>
      <c r="B513" s="74">
        <v>509</v>
      </c>
      <c r="C513" s="80" t="s">
        <v>894</v>
      </c>
      <c r="D513" s="74" t="s">
        <v>218</v>
      </c>
      <c r="E513" s="104">
        <v>418000</v>
      </c>
      <c r="F513" s="59"/>
    </row>
    <row r="514" spans="1:6" s="47" customFormat="1" ht="21.95" customHeight="1" x14ac:dyDescent="0.25">
      <c r="A514" s="103">
        <v>31410421</v>
      </c>
      <c r="B514" s="74">
        <v>510</v>
      </c>
      <c r="C514" s="80" t="s">
        <v>898</v>
      </c>
      <c r="D514" s="74" t="s">
        <v>218</v>
      </c>
      <c r="E514" s="104">
        <v>580000</v>
      </c>
      <c r="F514" s="59"/>
    </row>
    <row r="515" spans="1:6" s="47" customFormat="1" ht="21.95" customHeight="1" x14ac:dyDescent="0.25">
      <c r="A515" s="103">
        <v>31410201</v>
      </c>
      <c r="B515" s="74">
        <v>511</v>
      </c>
      <c r="C515" s="80" t="s">
        <v>924</v>
      </c>
      <c r="D515" s="74" t="s">
        <v>218</v>
      </c>
      <c r="E515" s="104">
        <v>120000</v>
      </c>
      <c r="F515" s="59"/>
    </row>
    <row r="516" spans="1:6" s="47" customFormat="1" ht="21.95" customHeight="1" x14ac:dyDescent="0.25">
      <c r="A516" s="103">
        <v>31412403</v>
      </c>
      <c r="B516" s="74">
        <v>512</v>
      </c>
      <c r="C516" s="80" t="s">
        <v>901</v>
      </c>
      <c r="D516" s="74" t="s">
        <v>218</v>
      </c>
      <c r="E516" s="104">
        <v>305900</v>
      </c>
      <c r="F516" s="59"/>
    </row>
    <row r="517" spans="1:6" s="47" customFormat="1" ht="21.95" customHeight="1" x14ac:dyDescent="0.25">
      <c r="A517" s="103">
        <v>31701101</v>
      </c>
      <c r="B517" s="74">
        <v>513</v>
      </c>
      <c r="C517" s="80" t="s">
        <v>571</v>
      </c>
      <c r="D517" s="74" t="s">
        <v>43</v>
      </c>
      <c r="E517" s="104">
        <v>147.30000000000001</v>
      </c>
      <c r="F517" s="59"/>
    </row>
    <row r="518" spans="1:6" s="47" customFormat="1" ht="21.95" customHeight="1" x14ac:dyDescent="0.25">
      <c r="A518" s="103">
        <v>31291201</v>
      </c>
      <c r="B518" s="74">
        <v>514</v>
      </c>
      <c r="C518" s="80" t="s">
        <v>566</v>
      </c>
      <c r="D518" s="74" t="s">
        <v>218</v>
      </c>
      <c r="E518" s="104">
        <v>100339.2</v>
      </c>
      <c r="F518" s="59"/>
    </row>
    <row r="519" spans="1:6" s="47" customFormat="1" ht="21.95" customHeight="1" x14ac:dyDescent="0.25">
      <c r="A519" s="103">
        <v>31490201</v>
      </c>
      <c r="B519" s="74">
        <v>515</v>
      </c>
      <c r="C519" s="80" t="s">
        <v>840</v>
      </c>
      <c r="D519" s="74" t="s">
        <v>347</v>
      </c>
      <c r="E519" s="104">
        <v>272000</v>
      </c>
      <c r="F519" s="59"/>
    </row>
    <row r="520" spans="1:6" s="47" customFormat="1" ht="21.95" customHeight="1" x14ac:dyDescent="0.25">
      <c r="A520" s="103">
        <v>31490202</v>
      </c>
      <c r="B520" s="74">
        <v>516</v>
      </c>
      <c r="C520" s="80" t="s">
        <v>841</v>
      </c>
      <c r="D520" s="74" t="s">
        <v>347</v>
      </c>
      <c r="E520" s="104">
        <v>352000</v>
      </c>
      <c r="F520" s="59"/>
    </row>
    <row r="521" spans="1:6" s="47" customFormat="1" ht="21.95" customHeight="1" x14ac:dyDescent="0.25">
      <c r="A521" s="103">
        <v>31490512</v>
      </c>
      <c r="B521" s="74">
        <v>517</v>
      </c>
      <c r="C521" s="80" t="s">
        <v>836</v>
      </c>
      <c r="D521" s="74" t="s">
        <v>347</v>
      </c>
      <c r="E521" s="104">
        <v>296000</v>
      </c>
      <c r="F521" s="59"/>
    </row>
    <row r="522" spans="1:6" s="47" customFormat="1" ht="21.95" customHeight="1" x14ac:dyDescent="0.25">
      <c r="A522" s="103">
        <v>31490511</v>
      </c>
      <c r="B522" s="74">
        <v>518</v>
      </c>
      <c r="C522" s="80" t="s">
        <v>834</v>
      </c>
      <c r="D522" s="74" t="s">
        <v>347</v>
      </c>
      <c r="E522" s="104">
        <v>232000</v>
      </c>
      <c r="F522" s="59"/>
    </row>
    <row r="523" spans="1:6" s="47" customFormat="1" ht="21.95" customHeight="1" x14ac:dyDescent="0.25">
      <c r="A523" s="103">
        <v>31490521</v>
      </c>
      <c r="B523" s="74">
        <v>519</v>
      </c>
      <c r="C523" s="80" t="s">
        <v>837</v>
      </c>
      <c r="D523" s="74" t="s">
        <v>347</v>
      </c>
      <c r="E523" s="104">
        <v>163200</v>
      </c>
      <c r="F523" s="59"/>
    </row>
    <row r="524" spans="1:6" s="47" customFormat="1" ht="21.95" customHeight="1" x14ac:dyDescent="0.25">
      <c r="A524" s="103">
        <v>31490501</v>
      </c>
      <c r="B524" s="74">
        <v>520</v>
      </c>
      <c r="C524" s="80" t="s">
        <v>838</v>
      </c>
      <c r="D524" s="74" t="s">
        <v>347</v>
      </c>
      <c r="E524" s="104">
        <v>105300</v>
      </c>
      <c r="F524" s="59"/>
    </row>
    <row r="525" spans="1:6" s="47" customFormat="1" ht="21.95" customHeight="1" x14ac:dyDescent="0.25">
      <c r="A525" s="103">
        <v>31490521</v>
      </c>
      <c r="B525" s="74">
        <v>521</v>
      </c>
      <c r="C525" s="80" t="s">
        <v>835</v>
      </c>
      <c r="D525" s="74" t="s">
        <v>347</v>
      </c>
      <c r="E525" s="104">
        <v>163200</v>
      </c>
      <c r="F525" s="59"/>
    </row>
    <row r="526" spans="1:6" s="47" customFormat="1" ht="21.95" customHeight="1" x14ac:dyDescent="0.25">
      <c r="A526" s="103">
        <v>31490301</v>
      </c>
      <c r="B526" s="74">
        <v>522</v>
      </c>
      <c r="C526" s="80" t="s">
        <v>839</v>
      </c>
      <c r="D526" s="74" t="s">
        <v>347</v>
      </c>
      <c r="E526" s="104">
        <v>332800</v>
      </c>
      <c r="F526" s="59"/>
    </row>
    <row r="527" spans="1:6" s="47" customFormat="1" ht="21.95" customHeight="1" x14ac:dyDescent="0.25">
      <c r="A527" s="103">
        <v>39100101</v>
      </c>
      <c r="B527" s="74">
        <v>523</v>
      </c>
      <c r="C527" s="80" t="s">
        <v>888</v>
      </c>
      <c r="D527" s="74" t="s">
        <v>218</v>
      </c>
      <c r="E527" s="104">
        <v>152000</v>
      </c>
      <c r="F527" s="59"/>
    </row>
    <row r="528" spans="1:6" s="47" customFormat="1" ht="21.95" customHeight="1" x14ac:dyDescent="0.25">
      <c r="A528" s="103">
        <v>31240501</v>
      </c>
      <c r="B528" s="74">
        <v>524</v>
      </c>
      <c r="C528" s="80" t="s">
        <v>381</v>
      </c>
      <c r="D528" s="74" t="s">
        <v>218</v>
      </c>
      <c r="E528" s="104">
        <v>130162.5</v>
      </c>
      <c r="F528" s="59"/>
    </row>
    <row r="529" spans="1:6" s="47" customFormat="1" ht="21.95" customHeight="1" x14ac:dyDescent="0.25">
      <c r="A529" s="103">
        <v>31190401</v>
      </c>
      <c r="B529" s="74">
        <v>525</v>
      </c>
      <c r="C529" s="80" t="s">
        <v>1164</v>
      </c>
      <c r="D529" s="74" t="s">
        <v>347</v>
      </c>
      <c r="E529" s="104">
        <v>351000</v>
      </c>
      <c r="F529" s="59"/>
    </row>
    <row r="530" spans="1:6" s="47" customFormat="1" ht="21.95" customHeight="1" x14ac:dyDescent="0.25">
      <c r="A530" s="103">
        <v>31190321</v>
      </c>
      <c r="B530" s="74">
        <v>526</v>
      </c>
      <c r="C530" s="80" t="s">
        <v>723</v>
      </c>
      <c r="D530" s="74" t="s">
        <v>164</v>
      </c>
      <c r="E530" s="104">
        <v>445500</v>
      </c>
      <c r="F530" s="59"/>
    </row>
    <row r="531" spans="1:6" s="47" customFormat="1" ht="21.95" customHeight="1" x14ac:dyDescent="0.25">
      <c r="A531" s="103">
        <v>31412006</v>
      </c>
      <c r="B531" s="74">
        <v>527</v>
      </c>
      <c r="C531" s="80" t="s">
        <v>926</v>
      </c>
      <c r="D531" s="74" t="s">
        <v>164</v>
      </c>
      <c r="E531" s="104">
        <v>38060</v>
      </c>
      <c r="F531" s="59"/>
    </row>
    <row r="532" spans="1:6" s="47" customFormat="1" ht="21.95" customHeight="1" x14ac:dyDescent="0.25">
      <c r="A532" s="103">
        <v>31120801</v>
      </c>
      <c r="B532" s="74">
        <v>528</v>
      </c>
      <c r="C532" s="80" t="s">
        <v>424</v>
      </c>
      <c r="D532" s="74" t="s">
        <v>356</v>
      </c>
      <c r="E532" s="104">
        <v>1300</v>
      </c>
      <c r="F532" s="59"/>
    </row>
    <row r="533" spans="1:6" s="47" customFormat="1" ht="21.95" customHeight="1" x14ac:dyDescent="0.25">
      <c r="A533" s="103">
        <v>31060601</v>
      </c>
      <c r="B533" s="74">
        <v>529</v>
      </c>
      <c r="C533" s="80" t="s">
        <v>771</v>
      </c>
      <c r="D533" s="74" t="s">
        <v>347</v>
      </c>
      <c r="E533" s="104">
        <v>1450000</v>
      </c>
      <c r="F533" s="59"/>
    </row>
    <row r="534" spans="1:6" s="47" customFormat="1" ht="21.95" customHeight="1" x14ac:dyDescent="0.25">
      <c r="A534" s="103">
        <v>31060609</v>
      </c>
      <c r="B534" s="74">
        <v>530</v>
      </c>
      <c r="C534" s="80" t="s">
        <v>777</v>
      </c>
      <c r="D534" s="74" t="s">
        <v>347</v>
      </c>
      <c r="E534" s="104">
        <v>3200000</v>
      </c>
      <c r="F534" s="59"/>
    </row>
    <row r="535" spans="1:6" s="47" customFormat="1" ht="21.95" customHeight="1" x14ac:dyDescent="0.25">
      <c r="A535" s="103">
        <v>31050501</v>
      </c>
      <c r="B535" s="74">
        <v>531</v>
      </c>
      <c r="C535" s="80" t="s">
        <v>768</v>
      </c>
      <c r="D535" s="74" t="s">
        <v>347</v>
      </c>
      <c r="E535" s="104">
        <v>1300000</v>
      </c>
      <c r="F535" s="59"/>
    </row>
    <row r="536" spans="1:6" s="47" customFormat="1" ht="21.95" customHeight="1" x14ac:dyDescent="0.25">
      <c r="A536" s="103">
        <v>31050503</v>
      </c>
      <c r="B536" s="74">
        <v>532</v>
      </c>
      <c r="C536" s="80" t="s">
        <v>769</v>
      </c>
      <c r="D536" s="74" t="s">
        <v>347</v>
      </c>
      <c r="E536" s="104">
        <v>1100000</v>
      </c>
      <c r="F536" s="59"/>
    </row>
    <row r="537" spans="1:6" s="47" customFormat="1" ht="21.95" customHeight="1" x14ac:dyDescent="0.25">
      <c r="A537" s="103">
        <v>31060801</v>
      </c>
      <c r="B537" s="74">
        <v>533</v>
      </c>
      <c r="C537" s="80" t="s">
        <v>787</v>
      </c>
      <c r="D537" s="74" t="s">
        <v>1031</v>
      </c>
      <c r="E537" s="104">
        <v>96360</v>
      </c>
      <c r="F537" s="59"/>
    </row>
    <row r="538" spans="1:6" s="47" customFormat="1" ht="21.95" customHeight="1" x14ac:dyDescent="0.25">
      <c r="A538" s="103">
        <v>31060803</v>
      </c>
      <c r="B538" s="74">
        <v>534</v>
      </c>
      <c r="C538" s="80" t="s">
        <v>789</v>
      </c>
      <c r="D538" s="74" t="s">
        <v>1031</v>
      </c>
      <c r="E538" s="104">
        <v>45760</v>
      </c>
      <c r="F538" s="59"/>
    </row>
    <row r="539" spans="1:6" s="47" customFormat="1" ht="21.95" customHeight="1" x14ac:dyDescent="0.25">
      <c r="A539" s="103">
        <v>31060101</v>
      </c>
      <c r="B539" s="74">
        <v>535</v>
      </c>
      <c r="C539" s="80" t="s">
        <v>744</v>
      </c>
      <c r="D539" s="74" t="s">
        <v>347</v>
      </c>
      <c r="E539" s="104">
        <v>1596170</v>
      </c>
      <c r="F539" s="59"/>
    </row>
    <row r="540" spans="1:6" s="47" customFormat="1" ht="21.95" customHeight="1" x14ac:dyDescent="0.25">
      <c r="A540" s="103">
        <v>31060104</v>
      </c>
      <c r="B540" s="74">
        <v>536</v>
      </c>
      <c r="C540" s="80" t="s">
        <v>746</v>
      </c>
      <c r="D540" s="74" t="s">
        <v>347</v>
      </c>
      <c r="E540" s="104">
        <v>864500</v>
      </c>
      <c r="F540" s="59"/>
    </row>
    <row r="541" spans="1:6" s="47" customFormat="1" ht="21.95" customHeight="1" x14ac:dyDescent="0.25">
      <c r="A541" s="103">
        <v>31060103</v>
      </c>
      <c r="B541" s="74">
        <v>537</v>
      </c>
      <c r="C541" s="80" t="s">
        <v>976</v>
      </c>
      <c r="D541" s="74" t="s">
        <v>347</v>
      </c>
      <c r="E541" s="104">
        <v>850000</v>
      </c>
      <c r="F541" s="59"/>
    </row>
    <row r="542" spans="1:6" s="47" customFormat="1" ht="21.95" customHeight="1" x14ac:dyDescent="0.25">
      <c r="A542" s="103">
        <v>31060105</v>
      </c>
      <c r="B542" s="74">
        <v>538</v>
      </c>
      <c r="C542" s="80" t="s">
        <v>745</v>
      </c>
      <c r="D542" s="74" t="s">
        <v>347</v>
      </c>
      <c r="E542" s="104">
        <v>864500</v>
      </c>
      <c r="F542" s="59"/>
    </row>
    <row r="543" spans="1:6" s="47" customFormat="1" ht="21.95" customHeight="1" x14ac:dyDescent="0.25">
      <c r="A543" s="103">
        <v>31060501</v>
      </c>
      <c r="B543" s="74">
        <v>539</v>
      </c>
      <c r="C543" s="80" t="s">
        <v>765</v>
      </c>
      <c r="D543" s="74" t="s">
        <v>347</v>
      </c>
      <c r="E543" s="104">
        <v>1192000</v>
      </c>
      <c r="F543" s="59"/>
    </row>
    <row r="544" spans="1:6" s="47" customFormat="1" ht="21.95" customHeight="1" x14ac:dyDescent="0.25">
      <c r="A544" s="103">
        <v>31060504</v>
      </c>
      <c r="B544" s="74">
        <v>540</v>
      </c>
      <c r="C544" s="80" t="s">
        <v>764</v>
      </c>
      <c r="D544" s="74" t="s">
        <v>347</v>
      </c>
      <c r="E544" s="104">
        <v>3060000</v>
      </c>
      <c r="F544" s="59"/>
    </row>
    <row r="545" spans="1:6" s="47" customFormat="1" ht="21.95" customHeight="1" x14ac:dyDescent="0.25">
      <c r="A545" s="103">
        <v>31060502</v>
      </c>
      <c r="B545" s="74">
        <v>541</v>
      </c>
      <c r="C545" s="80" t="s">
        <v>763</v>
      </c>
      <c r="D545" s="74" t="s">
        <v>347</v>
      </c>
      <c r="E545" s="104">
        <v>1740000</v>
      </c>
      <c r="F545" s="59"/>
    </row>
    <row r="546" spans="1:6" s="47" customFormat="1" ht="21.95" customHeight="1" x14ac:dyDescent="0.25">
      <c r="A546" s="103">
        <v>31060508</v>
      </c>
      <c r="B546" s="74">
        <v>542</v>
      </c>
      <c r="C546" s="80" t="s">
        <v>766</v>
      </c>
      <c r="D546" s="74" t="s">
        <v>347</v>
      </c>
      <c r="E546" s="104">
        <v>3200000</v>
      </c>
      <c r="F546" s="59"/>
    </row>
    <row r="547" spans="1:6" s="47" customFormat="1" ht="21.95" customHeight="1" x14ac:dyDescent="0.25">
      <c r="A547" s="103">
        <v>31060506</v>
      </c>
      <c r="B547" s="74">
        <v>543</v>
      </c>
      <c r="C547" s="80" t="s">
        <v>760</v>
      </c>
      <c r="D547" s="74" t="s">
        <v>347</v>
      </c>
      <c r="E547" s="104">
        <v>2740000</v>
      </c>
      <c r="F547" s="59"/>
    </row>
    <row r="548" spans="1:6" s="47" customFormat="1" ht="21.95" customHeight="1" x14ac:dyDescent="0.25">
      <c r="A548" s="103">
        <v>31060503</v>
      </c>
      <c r="B548" s="74">
        <v>544</v>
      </c>
      <c r="C548" s="80" t="s">
        <v>977</v>
      </c>
      <c r="D548" s="74" t="s">
        <v>347</v>
      </c>
      <c r="E548" s="104">
        <v>700000</v>
      </c>
      <c r="F548" s="59"/>
    </row>
    <row r="549" spans="1:6" s="47" customFormat="1" ht="21.95" customHeight="1" x14ac:dyDescent="0.25">
      <c r="A549" s="103">
        <v>31060505</v>
      </c>
      <c r="B549" s="74">
        <v>545</v>
      </c>
      <c r="C549" s="80" t="s">
        <v>762</v>
      </c>
      <c r="D549" s="74" t="s">
        <v>347</v>
      </c>
      <c r="E549" s="104">
        <v>2100000</v>
      </c>
      <c r="F549" s="59"/>
    </row>
    <row r="550" spans="1:6" s="47" customFormat="1" ht="21.95" customHeight="1" x14ac:dyDescent="0.25">
      <c r="A550" s="103">
        <v>31060507</v>
      </c>
      <c r="B550" s="74">
        <v>546</v>
      </c>
      <c r="C550" s="80" t="s">
        <v>761</v>
      </c>
      <c r="D550" s="74" t="s">
        <v>347</v>
      </c>
      <c r="E550" s="104">
        <v>2000000</v>
      </c>
      <c r="F550" s="59"/>
    </row>
    <row r="551" spans="1:6" s="47" customFormat="1" ht="21.95" customHeight="1" x14ac:dyDescent="0.25">
      <c r="A551" s="103">
        <v>31060301</v>
      </c>
      <c r="B551" s="74">
        <v>547</v>
      </c>
      <c r="C551" s="80" t="s">
        <v>748</v>
      </c>
      <c r="D551" s="74" t="s">
        <v>347</v>
      </c>
      <c r="E551" s="104">
        <v>1460000</v>
      </c>
      <c r="F551" s="59"/>
    </row>
    <row r="552" spans="1:6" s="47" customFormat="1" ht="21.95" customHeight="1" x14ac:dyDescent="0.25">
      <c r="A552" s="103">
        <v>31060302</v>
      </c>
      <c r="B552" s="74">
        <v>548</v>
      </c>
      <c r="C552" s="80" t="s">
        <v>749</v>
      </c>
      <c r="D552" s="74" t="s">
        <v>347</v>
      </c>
      <c r="E552" s="104">
        <v>1500000</v>
      </c>
      <c r="F552" s="59"/>
    </row>
    <row r="553" spans="1:6" s="47" customFormat="1" ht="21.95" customHeight="1" x14ac:dyDescent="0.25">
      <c r="A553" s="103">
        <v>31060409</v>
      </c>
      <c r="B553" s="74">
        <v>549</v>
      </c>
      <c r="C553" s="80" t="s">
        <v>751</v>
      </c>
      <c r="D553" s="74" t="s">
        <v>347</v>
      </c>
      <c r="E553" s="104">
        <v>750000</v>
      </c>
      <c r="F553" s="59"/>
    </row>
    <row r="554" spans="1:6" s="47" customFormat="1" ht="21.95" customHeight="1" x14ac:dyDescent="0.25">
      <c r="A554" s="103">
        <v>31060603</v>
      </c>
      <c r="B554" s="74">
        <v>550</v>
      </c>
      <c r="C554" s="80" t="s">
        <v>773</v>
      </c>
      <c r="D554" s="74" t="s">
        <v>347</v>
      </c>
      <c r="E554" s="104">
        <v>2520000</v>
      </c>
      <c r="F554" s="59"/>
    </row>
    <row r="555" spans="1:6" s="47" customFormat="1" ht="21.95" customHeight="1" x14ac:dyDescent="0.25">
      <c r="A555" s="103">
        <v>31060602</v>
      </c>
      <c r="B555" s="74">
        <v>551</v>
      </c>
      <c r="C555" s="80" t="s">
        <v>772</v>
      </c>
      <c r="D555" s="74" t="s">
        <v>347</v>
      </c>
      <c r="E555" s="104">
        <v>1740000</v>
      </c>
      <c r="F555" s="59"/>
    </row>
    <row r="556" spans="1:6" s="47" customFormat="1" ht="21.95" customHeight="1" x14ac:dyDescent="0.25">
      <c r="A556" s="103">
        <v>31060604</v>
      </c>
      <c r="B556" s="74">
        <v>552</v>
      </c>
      <c r="C556" s="80" t="s">
        <v>774</v>
      </c>
      <c r="D556" s="74" t="s">
        <v>347</v>
      </c>
      <c r="E556" s="104">
        <v>1450000</v>
      </c>
      <c r="F556" s="59"/>
    </row>
    <row r="557" spans="1:6" s="47" customFormat="1" ht="21.95" customHeight="1" x14ac:dyDescent="0.25">
      <c r="A557" s="103">
        <v>31060605</v>
      </c>
      <c r="B557" s="74">
        <v>553</v>
      </c>
      <c r="C557" s="80" t="s">
        <v>775</v>
      </c>
      <c r="D557" s="74" t="s">
        <v>347</v>
      </c>
      <c r="E557" s="104">
        <v>1390000</v>
      </c>
      <c r="F557" s="59"/>
    </row>
    <row r="558" spans="1:6" s="47" customFormat="1" ht="21.95" customHeight="1" x14ac:dyDescent="0.25">
      <c r="A558" s="103">
        <v>31060402</v>
      </c>
      <c r="B558" s="74">
        <v>554</v>
      </c>
      <c r="C558" s="80" t="s">
        <v>752</v>
      </c>
      <c r="D558" s="74" t="s">
        <v>347</v>
      </c>
      <c r="E558" s="104">
        <v>500000</v>
      </c>
      <c r="F558" s="59"/>
    </row>
    <row r="559" spans="1:6" s="47" customFormat="1" ht="21.95" customHeight="1" x14ac:dyDescent="0.25">
      <c r="A559" s="103">
        <v>31060407</v>
      </c>
      <c r="B559" s="74">
        <v>555</v>
      </c>
      <c r="C559" s="80" t="s">
        <v>757</v>
      </c>
      <c r="D559" s="74" t="s">
        <v>347</v>
      </c>
      <c r="E559" s="104">
        <v>300000</v>
      </c>
      <c r="F559" s="59"/>
    </row>
    <row r="560" spans="1:6" s="47" customFormat="1" ht="21.95" customHeight="1" x14ac:dyDescent="0.25">
      <c r="A560" s="103">
        <v>31060405</v>
      </c>
      <c r="B560" s="74">
        <v>556</v>
      </c>
      <c r="C560" s="80" t="s">
        <v>755</v>
      </c>
      <c r="D560" s="74" t="s">
        <v>347</v>
      </c>
      <c r="E560" s="104">
        <v>1520000</v>
      </c>
      <c r="F560" s="59"/>
    </row>
    <row r="561" spans="1:6" s="47" customFormat="1" ht="21.95" customHeight="1" x14ac:dyDescent="0.25">
      <c r="A561" s="103">
        <v>31060406</v>
      </c>
      <c r="B561" s="74">
        <v>557</v>
      </c>
      <c r="C561" s="80" t="s">
        <v>756</v>
      </c>
      <c r="D561" s="74" t="s">
        <v>347</v>
      </c>
      <c r="E561" s="104">
        <v>550000</v>
      </c>
      <c r="F561" s="59"/>
    </row>
    <row r="562" spans="1:6" s="47" customFormat="1" ht="21.95" customHeight="1" x14ac:dyDescent="0.25">
      <c r="A562" s="103">
        <v>31060404</v>
      </c>
      <c r="B562" s="74">
        <v>558</v>
      </c>
      <c r="C562" s="80" t="s">
        <v>754</v>
      </c>
      <c r="D562" s="74" t="s">
        <v>347</v>
      </c>
      <c r="E562" s="104">
        <v>1450000</v>
      </c>
      <c r="F562" s="59"/>
    </row>
    <row r="563" spans="1:6" s="47" customFormat="1" ht="21.95" customHeight="1" x14ac:dyDescent="0.25">
      <c r="A563" s="103">
        <v>31060403</v>
      </c>
      <c r="B563" s="74">
        <v>559</v>
      </c>
      <c r="C563" s="80" t="s">
        <v>753</v>
      </c>
      <c r="D563" s="74" t="s">
        <v>347</v>
      </c>
      <c r="E563" s="104">
        <v>1300000</v>
      </c>
      <c r="F563" s="59"/>
    </row>
    <row r="564" spans="1:6" s="47" customFormat="1" ht="21.95" customHeight="1" x14ac:dyDescent="0.25">
      <c r="A564" s="103">
        <v>31060408</v>
      </c>
      <c r="B564" s="74">
        <v>560</v>
      </c>
      <c r="C564" s="80" t="s">
        <v>758</v>
      </c>
      <c r="D564" s="74" t="s">
        <v>347</v>
      </c>
      <c r="E564" s="104">
        <v>1570000</v>
      </c>
      <c r="F564" s="59"/>
    </row>
    <row r="565" spans="1:6" s="47" customFormat="1" ht="21.95" customHeight="1" x14ac:dyDescent="0.25">
      <c r="A565" s="103">
        <v>31060401</v>
      </c>
      <c r="B565" s="74">
        <v>561</v>
      </c>
      <c r="C565" s="80" t="s">
        <v>750</v>
      </c>
      <c r="D565" s="74" t="s">
        <v>347</v>
      </c>
      <c r="E565" s="104">
        <v>340000</v>
      </c>
      <c r="F565" s="59"/>
    </row>
    <row r="566" spans="1:6" s="47" customFormat="1" ht="21.95" customHeight="1" x14ac:dyDescent="0.25">
      <c r="A566" s="103">
        <v>31060410</v>
      </c>
      <c r="B566" s="74">
        <v>562</v>
      </c>
      <c r="C566" s="80" t="s">
        <v>759</v>
      </c>
      <c r="D566" s="74" t="s">
        <v>347</v>
      </c>
      <c r="E566" s="104">
        <v>2540000</v>
      </c>
      <c r="F566" s="59"/>
    </row>
    <row r="567" spans="1:6" s="47" customFormat="1" ht="21.95" customHeight="1" x14ac:dyDescent="0.25">
      <c r="A567" s="103">
        <v>31060802</v>
      </c>
      <c r="B567" s="74">
        <v>563</v>
      </c>
      <c r="C567" s="80" t="s">
        <v>788</v>
      </c>
      <c r="D567" s="74" t="s">
        <v>1031</v>
      </c>
      <c r="E567" s="104">
        <v>22000</v>
      </c>
      <c r="F567" s="59"/>
    </row>
    <row r="568" spans="1:6" s="47" customFormat="1" ht="21.95" customHeight="1" x14ac:dyDescent="0.25">
      <c r="A568" s="103">
        <v>31060106</v>
      </c>
      <c r="B568" s="74">
        <v>564</v>
      </c>
      <c r="C568" s="80" t="s">
        <v>1044</v>
      </c>
      <c r="D568" s="74" t="s">
        <v>347</v>
      </c>
      <c r="E568" s="104">
        <v>2660000</v>
      </c>
      <c r="F568" s="59"/>
    </row>
    <row r="569" spans="1:6" s="47" customFormat="1" ht="21.95" customHeight="1" x14ac:dyDescent="0.25">
      <c r="A569" s="103">
        <v>31061201</v>
      </c>
      <c r="B569" s="74">
        <v>565</v>
      </c>
      <c r="C569" s="80" t="s">
        <v>1047</v>
      </c>
      <c r="D569" s="74" t="s">
        <v>342</v>
      </c>
      <c r="E569" s="104">
        <v>2640000</v>
      </c>
      <c r="F569" s="59"/>
    </row>
    <row r="570" spans="1:6" s="47" customFormat="1" ht="21.95" customHeight="1" x14ac:dyDescent="0.25">
      <c r="A570" s="103">
        <v>31060509</v>
      </c>
      <c r="B570" s="74">
        <v>566</v>
      </c>
      <c r="C570" s="80" t="s">
        <v>1046</v>
      </c>
      <c r="D570" s="74" t="s">
        <v>347</v>
      </c>
      <c r="E570" s="104">
        <v>3225000</v>
      </c>
      <c r="F570" s="59"/>
    </row>
    <row r="571" spans="1:6" s="47" customFormat="1" ht="21.95" customHeight="1" x14ac:dyDescent="0.25">
      <c r="A571" s="103">
        <v>31050701</v>
      </c>
      <c r="B571" s="74">
        <v>567</v>
      </c>
      <c r="C571" s="80" t="s">
        <v>227</v>
      </c>
      <c r="D571" s="74" t="s">
        <v>347</v>
      </c>
      <c r="E571" s="104">
        <v>552508</v>
      </c>
      <c r="F571" s="59"/>
    </row>
    <row r="572" spans="1:6" s="47" customFormat="1" ht="21.95" customHeight="1" x14ac:dyDescent="0.25">
      <c r="A572" s="103">
        <v>31030701</v>
      </c>
      <c r="B572" s="74">
        <v>568</v>
      </c>
      <c r="C572" s="80" t="s">
        <v>212</v>
      </c>
      <c r="D572" s="74" t="s">
        <v>184</v>
      </c>
      <c r="E572" s="104">
        <v>833500</v>
      </c>
      <c r="F572" s="59"/>
    </row>
    <row r="573" spans="1:6" s="47" customFormat="1" ht="21.95" customHeight="1" x14ac:dyDescent="0.25">
      <c r="A573" s="103">
        <v>31061202</v>
      </c>
      <c r="B573" s="74">
        <v>569</v>
      </c>
      <c r="C573" s="80" t="s">
        <v>1048</v>
      </c>
      <c r="D573" s="74" t="s">
        <v>342</v>
      </c>
      <c r="E573" s="104">
        <v>2860000</v>
      </c>
      <c r="F573" s="59"/>
    </row>
    <row r="574" spans="1:6" s="47" customFormat="1" ht="21.95" customHeight="1" x14ac:dyDescent="0.25">
      <c r="A574" s="103">
        <v>31060606</v>
      </c>
      <c r="B574" s="74">
        <v>570</v>
      </c>
      <c r="C574" s="80" t="s">
        <v>780</v>
      </c>
      <c r="D574" s="74" t="s">
        <v>347</v>
      </c>
      <c r="E574" s="104">
        <v>1450000</v>
      </c>
      <c r="F574" s="59"/>
    </row>
    <row r="575" spans="1:6" s="47" customFormat="1" ht="21.95" customHeight="1" x14ac:dyDescent="0.25">
      <c r="A575" s="103">
        <v>31061203</v>
      </c>
      <c r="B575" s="74">
        <v>571</v>
      </c>
      <c r="C575" s="80" t="s">
        <v>1049</v>
      </c>
      <c r="D575" s="74" t="s">
        <v>342</v>
      </c>
      <c r="E575" s="104">
        <v>2805000</v>
      </c>
      <c r="F575" s="59"/>
    </row>
    <row r="576" spans="1:6" s="47" customFormat="1" ht="21.95" customHeight="1" x14ac:dyDescent="0.25">
      <c r="A576" s="103">
        <v>31060607</v>
      </c>
      <c r="B576" s="74">
        <v>572</v>
      </c>
      <c r="C576" s="80" t="s">
        <v>778</v>
      </c>
      <c r="D576" s="74" t="s">
        <v>347</v>
      </c>
      <c r="E576" s="104">
        <v>5500000</v>
      </c>
      <c r="F576" s="59"/>
    </row>
    <row r="577" spans="1:6" s="47" customFormat="1" ht="21.95" customHeight="1" x14ac:dyDescent="0.25">
      <c r="A577" s="103">
        <v>31060608</v>
      </c>
      <c r="B577" s="74">
        <v>573</v>
      </c>
      <c r="C577" s="80" t="s">
        <v>779</v>
      </c>
      <c r="D577" s="74" t="s">
        <v>347</v>
      </c>
      <c r="E577" s="104">
        <v>3700000</v>
      </c>
      <c r="F577" s="59"/>
    </row>
    <row r="578" spans="1:6" s="47" customFormat="1" ht="21.95" customHeight="1" x14ac:dyDescent="0.25">
      <c r="A578" s="103">
        <v>31061204</v>
      </c>
      <c r="B578" s="74">
        <v>574</v>
      </c>
      <c r="C578" s="80" t="s">
        <v>1050</v>
      </c>
      <c r="D578" s="74" t="s">
        <v>342</v>
      </c>
      <c r="E578" s="104">
        <v>3740000</v>
      </c>
      <c r="F578" s="59"/>
    </row>
    <row r="579" spans="1:6" s="47" customFormat="1" ht="21.95" customHeight="1" x14ac:dyDescent="0.25">
      <c r="A579" s="103">
        <v>31060202</v>
      </c>
      <c r="B579" s="74">
        <v>575</v>
      </c>
      <c r="C579" s="80" t="s">
        <v>1045</v>
      </c>
      <c r="D579" s="74" t="s">
        <v>347</v>
      </c>
      <c r="E579" s="104">
        <v>2305000</v>
      </c>
      <c r="F579" s="59"/>
    </row>
    <row r="580" spans="1:6" s="47" customFormat="1" ht="21.95" customHeight="1" x14ac:dyDescent="0.25">
      <c r="A580" s="103">
        <v>31050201</v>
      </c>
      <c r="B580" s="74">
        <v>576</v>
      </c>
      <c r="C580" s="80" t="s">
        <v>213</v>
      </c>
      <c r="D580" s="74" t="s">
        <v>184</v>
      </c>
      <c r="E580" s="104">
        <v>1030000</v>
      </c>
      <c r="F580" s="59"/>
    </row>
    <row r="581" spans="1:6" s="47" customFormat="1" ht="21.95" customHeight="1" x14ac:dyDescent="0.25">
      <c r="A581" s="103">
        <v>31060901</v>
      </c>
      <c r="B581" s="74">
        <v>577</v>
      </c>
      <c r="C581" s="80" t="s">
        <v>747</v>
      </c>
      <c r="D581" s="74" t="s">
        <v>342</v>
      </c>
      <c r="E581" s="104">
        <v>1090000</v>
      </c>
      <c r="F581" s="59"/>
    </row>
    <row r="582" spans="1:6" s="47" customFormat="1" ht="21.95" customHeight="1" x14ac:dyDescent="0.25">
      <c r="A582" s="103">
        <v>31050401</v>
      </c>
      <c r="B582" s="74">
        <v>578</v>
      </c>
      <c r="C582" s="80" t="s">
        <v>225</v>
      </c>
      <c r="D582" s="74" t="s">
        <v>184</v>
      </c>
      <c r="E582" s="104">
        <v>2421392</v>
      </c>
      <c r="F582" s="59"/>
    </row>
    <row r="583" spans="1:6" s="47" customFormat="1" ht="21.95" customHeight="1" x14ac:dyDescent="0.25">
      <c r="A583" s="103">
        <v>31050301</v>
      </c>
      <c r="B583" s="74">
        <v>579</v>
      </c>
      <c r="C583" s="80" t="s">
        <v>974</v>
      </c>
      <c r="D583" s="74" t="s">
        <v>184</v>
      </c>
      <c r="E583" s="104">
        <v>1100000</v>
      </c>
      <c r="F583" s="59"/>
    </row>
    <row r="584" spans="1:6" s="47" customFormat="1" ht="21.95" customHeight="1" x14ac:dyDescent="0.25">
      <c r="A584" s="103">
        <v>31050303</v>
      </c>
      <c r="B584" s="74">
        <v>580</v>
      </c>
      <c r="C584" s="80" t="s">
        <v>975</v>
      </c>
      <c r="D584" s="74" t="s">
        <v>184</v>
      </c>
      <c r="E584" s="104">
        <v>1100000</v>
      </c>
      <c r="F584" s="59"/>
    </row>
    <row r="585" spans="1:6" s="47" customFormat="1" ht="21.95" customHeight="1" x14ac:dyDescent="0.25">
      <c r="A585" s="103">
        <v>31061001</v>
      </c>
      <c r="B585" s="74">
        <v>581</v>
      </c>
      <c r="C585" s="80" t="s">
        <v>668</v>
      </c>
      <c r="D585" s="74" t="s">
        <v>342</v>
      </c>
      <c r="E585" s="104">
        <v>400000</v>
      </c>
      <c r="F585" s="59"/>
    </row>
    <row r="586" spans="1:6" s="47" customFormat="1" ht="21.95" customHeight="1" x14ac:dyDescent="0.25">
      <c r="A586" s="103">
        <v>31340403</v>
      </c>
      <c r="B586" s="74">
        <v>582</v>
      </c>
      <c r="C586" s="80" t="s">
        <v>689</v>
      </c>
      <c r="D586" s="74" t="s">
        <v>45</v>
      </c>
      <c r="E586" s="104">
        <v>67200000</v>
      </c>
      <c r="F586" s="59"/>
    </row>
    <row r="587" spans="1:6" s="47" customFormat="1" ht="21.95" customHeight="1" x14ac:dyDescent="0.25">
      <c r="A587" s="103">
        <v>31412204</v>
      </c>
      <c r="B587" s="74">
        <v>583</v>
      </c>
      <c r="C587" s="80" t="s">
        <v>921</v>
      </c>
      <c r="D587" s="74" t="s">
        <v>218</v>
      </c>
      <c r="E587" s="104">
        <v>431300</v>
      </c>
      <c r="F587" s="59"/>
    </row>
    <row r="588" spans="1:6" s="47" customFormat="1" ht="21.95" customHeight="1" x14ac:dyDescent="0.25">
      <c r="A588" s="103">
        <v>31290801</v>
      </c>
      <c r="B588" s="74">
        <v>584</v>
      </c>
      <c r="C588" s="80" t="s">
        <v>595</v>
      </c>
      <c r="D588" s="74" t="s">
        <v>218</v>
      </c>
      <c r="E588" s="104">
        <v>190000</v>
      </c>
      <c r="F588" s="59"/>
    </row>
    <row r="589" spans="1:6" s="47" customFormat="1" ht="21.95" customHeight="1" x14ac:dyDescent="0.25">
      <c r="A589" s="103">
        <v>31080802</v>
      </c>
      <c r="B589" s="74">
        <v>585</v>
      </c>
      <c r="C589" s="80" t="s">
        <v>659</v>
      </c>
      <c r="D589" s="74" t="s">
        <v>342</v>
      </c>
      <c r="E589" s="104">
        <v>5552000</v>
      </c>
      <c r="F589" s="59"/>
    </row>
    <row r="590" spans="1:6" s="47" customFormat="1" ht="21.95" customHeight="1" x14ac:dyDescent="0.25">
      <c r="A590" s="103">
        <v>31080501</v>
      </c>
      <c r="B590" s="74">
        <v>586</v>
      </c>
      <c r="C590" s="80" t="s">
        <v>980</v>
      </c>
      <c r="D590" s="74" t="s">
        <v>342</v>
      </c>
      <c r="E590" s="104">
        <v>3153000</v>
      </c>
      <c r="F590" s="59"/>
    </row>
    <row r="591" spans="1:6" s="47" customFormat="1" ht="21.95" customHeight="1" x14ac:dyDescent="0.25">
      <c r="A591" s="103">
        <v>31080502</v>
      </c>
      <c r="B591" s="74">
        <v>587</v>
      </c>
      <c r="C591" s="80" t="s">
        <v>983</v>
      </c>
      <c r="D591" s="74" t="s">
        <v>342</v>
      </c>
      <c r="E591" s="104">
        <v>2253000</v>
      </c>
      <c r="F591" s="59"/>
    </row>
    <row r="592" spans="1:6" s="47" customFormat="1" ht="21.95" customHeight="1" x14ac:dyDescent="0.25">
      <c r="A592" s="103">
        <v>31080201</v>
      </c>
      <c r="B592" s="74">
        <v>588</v>
      </c>
      <c r="C592" s="80" t="s">
        <v>979</v>
      </c>
      <c r="D592" s="74" t="s">
        <v>342</v>
      </c>
      <c r="E592" s="104">
        <v>3100000</v>
      </c>
      <c r="F592" s="59"/>
    </row>
    <row r="593" spans="1:6" s="47" customFormat="1" ht="21.95" customHeight="1" x14ac:dyDescent="0.25">
      <c r="A593" s="103">
        <v>31080202</v>
      </c>
      <c r="B593" s="74">
        <v>589</v>
      </c>
      <c r="C593" s="80" t="s">
        <v>982</v>
      </c>
      <c r="D593" s="74" t="s">
        <v>342</v>
      </c>
      <c r="E593" s="104">
        <v>2200000</v>
      </c>
      <c r="F593" s="59"/>
    </row>
    <row r="594" spans="1:6" s="47" customFormat="1" ht="21.95" customHeight="1" x14ac:dyDescent="0.25">
      <c r="A594" s="103">
        <v>31080203</v>
      </c>
      <c r="B594" s="74">
        <v>590</v>
      </c>
      <c r="C594" s="80" t="s">
        <v>1158</v>
      </c>
      <c r="D594" s="74" t="s">
        <v>342</v>
      </c>
      <c r="E594" s="104">
        <v>2560000</v>
      </c>
      <c r="F594" s="59"/>
    </row>
    <row r="595" spans="1:6" s="47" customFormat="1" ht="21.95" customHeight="1" x14ac:dyDescent="0.25">
      <c r="A595" s="103">
        <v>31080101</v>
      </c>
      <c r="B595" s="74">
        <v>591</v>
      </c>
      <c r="C595" s="80" t="s">
        <v>978</v>
      </c>
      <c r="D595" s="74" t="s">
        <v>342</v>
      </c>
      <c r="E595" s="104">
        <v>3130000</v>
      </c>
      <c r="F595" s="59"/>
    </row>
    <row r="596" spans="1:6" s="47" customFormat="1" ht="21.95" customHeight="1" x14ac:dyDescent="0.25">
      <c r="A596" s="103">
        <v>31080101</v>
      </c>
      <c r="B596" s="74">
        <v>592</v>
      </c>
      <c r="C596" s="80" t="s">
        <v>1119</v>
      </c>
      <c r="D596" s="74" t="s">
        <v>342</v>
      </c>
      <c r="E596" s="104">
        <v>3130000</v>
      </c>
      <c r="F596" s="59"/>
    </row>
    <row r="597" spans="1:6" s="47" customFormat="1" ht="21.95" customHeight="1" x14ac:dyDescent="0.25">
      <c r="A597" s="103">
        <v>31080103</v>
      </c>
      <c r="B597" s="74">
        <v>593</v>
      </c>
      <c r="C597" s="80" t="s">
        <v>341</v>
      </c>
      <c r="D597" s="74" t="s">
        <v>342</v>
      </c>
      <c r="E597" s="104">
        <v>2590000</v>
      </c>
      <c r="F597" s="59"/>
    </row>
    <row r="598" spans="1:6" s="47" customFormat="1" ht="21.95" customHeight="1" x14ac:dyDescent="0.25">
      <c r="A598" s="103">
        <v>31080102</v>
      </c>
      <c r="B598" s="74">
        <v>594</v>
      </c>
      <c r="C598" s="80" t="s">
        <v>981</v>
      </c>
      <c r="D598" s="74" t="s">
        <v>342</v>
      </c>
      <c r="E598" s="104">
        <v>2230000</v>
      </c>
      <c r="F598" s="59"/>
    </row>
    <row r="599" spans="1:6" s="47" customFormat="1" ht="21.95" customHeight="1" x14ac:dyDescent="0.25">
      <c r="A599" s="103">
        <v>34020702</v>
      </c>
      <c r="B599" s="74">
        <v>595</v>
      </c>
      <c r="C599" s="80" t="s">
        <v>795</v>
      </c>
      <c r="D599" s="74" t="s">
        <v>164</v>
      </c>
      <c r="E599" s="104">
        <v>21175</v>
      </c>
      <c r="F599" s="59"/>
    </row>
    <row r="600" spans="1:6" s="47" customFormat="1" ht="21.95" customHeight="1" x14ac:dyDescent="0.25">
      <c r="A600" s="103">
        <v>31080803</v>
      </c>
      <c r="B600" s="74">
        <v>596</v>
      </c>
      <c r="C600" s="80" t="s">
        <v>660</v>
      </c>
      <c r="D600" s="74" t="s">
        <v>342</v>
      </c>
      <c r="E600" s="104">
        <v>5205000</v>
      </c>
      <c r="F600" s="59"/>
    </row>
    <row r="601" spans="1:6" s="47" customFormat="1" ht="21.95" customHeight="1" x14ac:dyDescent="0.25">
      <c r="A601" s="103">
        <v>31080801</v>
      </c>
      <c r="B601" s="74">
        <v>597</v>
      </c>
      <c r="C601" s="80" t="s">
        <v>658</v>
      </c>
      <c r="D601" s="74" t="s">
        <v>342</v>
      </c>
      <c r="E601" s="104">
        <v>4900000</v>
      </c>
      <c r="F601" s="59"/>
    </row>
    <row r="602" spans="1:6" s="47" customFormat="1" ht="21.95" customHeight="1" x14ac:dyDescent="0.25">
      <c r="A602" s="103">
        <v>31250302</v>
      </c>
      <c r="B602" s="74">
        <v>598</v>
      </c>
      <c r="C602" s="80" t="s">
        <v>596</v>
      </c>
      <c r="D602" s="74" t="s">
        <v>218</v>
      </c>
      <c r="E602" s="104">
        <v>151584.6</v>
      </c>
      <c r="F602" s="59"/>
    </row>
    <row r="603" spans="1:6" s="47" customFormat="1" ht="21.95" customHeight="1" x14ac:dyDescent="0.25">
      <c r="A603" s="103">
        <v>31250301</v>
      </c>
      <c r="B603" s="74">
        <v>599</v>
      </c>
      <c r="C603" s="80" t="s">
        <v>592</v>
      </c>
      <c r="D603" s="74" t="s">
        <v>218</v>
      </c>
      <c r="E603" s="104">
        <v>184967.2</v>
      </c>
      <c r="F603" s="59"/>
    </row>
    <row r="604" spans="1:6" s="47" customFormat="1" ht="21.95" customHeight="1" x14ac:dyDescent="0.25">
      <c r="A604" s="103">
        <v>31340501</v>
      </c>
      <c r="B604" s="74">
        <v>600</v>
      </c>
      <c r="C604" s="80" t="s">
        <v>690</v>
      </c>
      <c r="D604" s="74" t="s">
        <v>43</v>
      </c>
      <c r="E604" s="104">
        <v>37685</v>
      </c>
      <c r="F604" s="59"/>
    </row>
    <row r="605" spans="1:6" s="47" customFormat="1" ht="21.95" customHeight="1" x14ac:dyDescent="0.25">
      <c r="A605" s="103">
        <v>31340502</v>
      </c>
      <c r="B605" s="74">
        <v>601</v>
      </c>
      <c r="C605" s="80" t="s">
        <v>691</v>
      </c>
      <c r="D605" s="74" t="s">
        <v>43</v>
      </c>
      <c r="E605" s="104">
        <v>38230</v>
      </c>
      <c r="F605" s="59"/>
    </row>
    <row r="606" spans="1:6" s="47" customFormat="1" ht="21.95" customHeight="1" x14ac:dyDescent="0.25">
      <c r="A606" s="103">
        <v>31340503</v>
      </c>
      <c r="B606" s="74">
        <v>602</v>
      </c>
      <c r="C606" s="80" t="s">
        <v>692</v>
      </c>
      <c r="D606" s="74" t="s">
        <v>43</v>
      </c>
      <c r="E606" s="104">
        <v>159000</v>
      </c>
      <c r="F606" s="59"/>
    </row>
    <row r="607" spans="1:6" s="47" customFormat="1" ht="21.95" customHeight="1" x14ac:dyDescent="0.25">
      <c r="A607" s="103">
        <v>31030504</v>
      </c>
      <c r="B607" s="74">
        <v>603</v>
      </c>
      <c r="C607" s="80" t="s">
        <v>416</v>
      </c>
      <c r="D607" s="74" t="s">
        <v>184</v>
      </c>
      <c r="E607" s="104">
        <v>900000</v>
      </c>
      <c r="F607" s="59"/>
    </row>
    <row r="608" spans="1:6" s="47" customFormat="1" ht="21.95" customHeight="1" x14ac:dyDescent="0.25">
      <c r="A608" s="103">
        <v>31030503</v>
      </c>
      <c r="B608" s="74">
        <v>604</v>
      </c>
      <c r="C608" s="80" t="s">
        <v>473</v>
      </c>
      <c r="D608" s="74" t="s">
        <v>184</v>
      </c>
      <c r="E608" s="104">
        <v>900000</v>
      </c>
      <c r="F608" s="59"/>
    </row>
    <row r="609" spans="1:6" s="47" customFormat="1" ht="21.95" customHeight="1" x14ac:dyDescent="0.25">
      <c r="A609" s="103">
        <v>31030505</v>
      </c>
      <c r="B609" s="74">
        <v>605</v>
      </c>
      <c r="C609" s="80" t="s">
        <v>340</v>
      </c>
      <c r="D609" s="74" t="s">
        <v>184</v>
      </c>
      <c r="E609" s="104">
        <v>900000</v>
      </c>
      <c r="F609" s="59"/>
    </row>
    <row r="610" spans="1:6" s="47" customFormat="1" ht="21.95" customHeight="1" x14ac:dyDescent="0.25">
      <c r="A610" s="103">
        <v>31030502</v>
      </c>
      <c r="B610" s="74">
        <v>606</v>
      </c>
      <c r="C610" s="80" t="s">
        <v>235</v>
      </c>
      <c r="D610" s="74" t="s">
        <v>184</v>
      </c>
      <c r="E610" s="104">
        <v>900000</v>
      </c>
      <c r="F610" s="59"/>
    </row>
    <row r="611" spans="1:6" s="47" customFormat="1" ht="21.95" customHeight="1" x14ac:dyDescent="0.25">
      <c r="A611" s="103">
        <v>31030401</v>
      </c>
      <c r="B611" s="74">
        <v>607</v>
      </c>
      <c r="C611" s="80" t="s">
        <v>234</v>
      </c>
      <c r="D611" s="74" t="s">
        <v>184</v>
      </c>
      <c r="E611" s="104">
        <v>851666.6</v>
      </c>
      <c r="F611" s="59"/>
    </row>
    <row r="612" spans="1:6" s="47" customFormat="1" ht="21.95" customHeight="1" x14ac:dyDescent="0.25">
      <c r="A612" s="103">
        <v>31412103</v>
      </c>
      <c r="B612" s="74">
        <v>608</v>
      </c>
      <c r="C612" s="80" t="s">
        <v>915</v>
      </c>
      <c r="D612" s="74" t="s">
        <v>218</v>
      </c>
      <c r="E612" s="104">
        <v>95000</v>
      </c>
      <c r="F612" s="59"/>
    </row>
    <row r="613" spans="1:6" s="47" customFormat="1" ht="21.95" customHeight="1" x14ac:dyDescent="0.25">
      <c r="A613" s="103">
        <v>31400117</v>
      </c>
      <c r="B613" s="74">
        <v>609</v>
      </c>
      <c r="C613" s="80" t="s">
        <v>876</v>
      </c>
      <c r="D613" s="74" t="s">
        <v>347</v>
      </c>
      <c r="E613" s="104">
        <v>779817</v>
      </c>
      <c r="F613" s="59"/>
    </row>
    <row r="614" spans="1:6" s="47" customFormat="1" ht="21.95" customHeight="1" x14ac:dyDescent="0.25">
      <c r="A614" s="103">
        <v>31400113</v>
      </c>
      <c r="B614" s="74">
        <v>610</v>
      </c>
      <c r="C614" s="80" t="s">
        <v>872</v>
      </c>
      <c r="D614" s="74" t="s">
        <v>347</v>
      </c>
      <c r="E614" s="104">
        <v>269578</v>
      </c>
      <c r="F614" s="59"/>
    </row>
    <row r="615" spans="1:6" s="47" customFormat="1" ht="21.95" customHeight="1" x14ac:dyDescent="0.25">
      <c r="A615" s="103">
        <v>31400114</v>
      </c>
      <c r="B615" s="74">
        <v>611</v>
      </c>
      <c r="C615" s="80" t="s">
        <v>873</v>
      </c>
      <c r="D615" s="74" t="s">
        <v>347</v>
      </c>
      <c r="E615" s="104">
        <v>343119</v>
      </c>
      <c r="F615" s="59"/>
    </row>
    <row r="616" spans="1:6" s="47" customFormat="1" ht="21.95" customHeight="1" x14ac:dyDescent="0.25">
      <c r="A616" s="103">
        <v>31400115</v>
      </c>
      <c r="B616" s="74">
        <v>612</v>
      </c>
      <c r="C616" s="80" t="s">
        <v>874</v>
      </c>
      <c r="D616" s="74" t="s">
        <v>347</v>
      </c>
      <c r="E616" s="104">
        <v>416000</v>
      </c>
      <c r="F616" s="59"/>
    </row>
    <row r="617" spans="1:6" s="47" customFormat="1" ht="21.95" customHeight="1" x14ac:dyDescent="0.25">
      <c r="A617" s="103">
        <v>31400116</v>
      </c>
      <c r="B617" s="74">
        <v>613</v>
      </c>
      <c r="C617" s="80" t="s">
        <v>875</v>
      </c>
      <c r="D617" s="74" t="s">
        <v>347</v>
      </c>
      <c r="E617" s="104">
        <v>748624</v>
      </c>
      <c r="F617" s="59"/>
    </row>
    <row r="618" spans="1:6" s="47" customFormat="1" ht="21.95" customHeight="1" x14ac:dyDescent="0.25">
      <c r="A618" s="103">
        <v>31401002</v>
      </c>
      <c r="B618" s="74">
        <v>614</v>
      </c>
      <c r="C618" s="80" t="s">
        <v>859</v>
      </c>
      <c r="D618" s="74" t="s">
        <v>164</v>
      </c>
      <c r="E618" s="104">
        <v>451350</v>
      </c>
      <c r="F618" s="59"/>
    </row>
    <row r="619" spans="1:6" s="47" customFormat="1" ht="21.95" customHeight="1" x14ac:dyDescent="0.25">
      <c r="A619" s="103">
        <v>31401001</v>
      </c>
      <c r="B619" s="74">
        <v>615</v>
      </c>
      <c r="C619" s="80" t="s">
        <v>858</v>
      </c>
      <c r="D619" s="74" t="s">
        <v>164</v>
      </c>
      <c r="E619" s="104">
        <v>317609</v>
      </c>
      <c r="F619" s="59"/>
    </row>
    <row r="620" spans="1:6" s="47" customFormat="1" ht="21.95" customHeight="1" x14ac:dyDescent="0.25">
      <c r="A620" s="103">
        <v>31400604</v>
      </c>
      <c r="B620" s="74">
        <v>616</v>
      </c>
      <c r="C620" s="80" t="s">
        <v>880</v>
      </c>
      <c r="D620" s="74" t="s">
        <v>347</v>
      </c>
      <c r="E620" s="104">
        <v>475000</v>
      </c>
      <c r="F620" s="59"/>
    </row>
    <row r="621" spans="1:6" s="47" customFormat="1" ht="21.95" customHeight="1" x14ac:dyDescent="0.25">
      <c r="A621" s="103">
        <v>31400605</v>
      </c>
      <c r="B621" s="74">
        <v>617</v>
      </c>
      <c r="C621" s="80" t="s">
        <v>881</v>
      </c>
      <c r="D621" s="74" t="s">
        <v>347</v>
      </c>
      <c r="E621" s="104">
        <v>566667</v>
      </c>
      <c r="F621" s="59"/>
    </row>
    <row r="622" spans="1:6" s="47" customFormat="1" ht="21.95" customHeight="1" x14ac:dyDescent="0.25">
      <c r="A622" s="103">
        <v>31400603</v>
      </c>
      <c r="B622" s="74">
        <v>618</v>
      </c>
      <c r="C622" s="80" t="s">
        <v>879</v>
      </c>
      <c r="D622" s="74" t="s">
        <v>347</v>
      </c>
      <c r="E622" s="104">
        <v>1066667</v>
      </c>
      <c r="F622" s="59"/>
    </row>
    <row r="623" spans="1:6" s="47" customFormat="1" ht="21.95" customHeight="1" x14ac:dyDescent="0.25">
      <c r="A623" s="103">
        <v>31400503</v>
      </c>
      <c r="B623" s="74">
        <v>619</v>
      </c>
      <c r="C623" s="80" t="s">
        <v>856</v>
      </c>
      <c r="D623" s="74" t="s">
        <v>347</v>
      </c>
      <c r="E623" s="104">
        <v>1860000</v>
      </c>
      <c r="F623" s="59"/>
    </row>
    <row r="624" spans="1:6" s="47" customFormat="1" ht="21.95" customHeight="1" x14ac:dyDescent="0.25">
      <c r="A624" s="103">
        <v>31400504</v>
      </c>
      <c r="B624" s="74">
        <v>620</v>
      </c>
      <c r="C624" s="80" t="s">
        <v>852</v>
      </c>
      <c r="D624" s="74" t="s">
        <v>347</v>
      </c>
      <c r="E624" s="104">
        <v>895000</v>
      </c>
      <c r="F624" s="59"/>
    </row>
    <row r="625" spans="1:6" s="47" customFormat="1" ht="21.95" customHeight="1" x14ac:dyDescent="0.25">
      <c r="A625" s="103">
        <v>31400505</v>
      </c>
      <c r="B625" s="74">
        <v>621</v>
      </c>
      <c r="C625" s="80" t="s">
        <v>853</v>
      </c>
      <c r="D625" s="74" t="s">
        <v>347</v>
      </c>
      <c r="E625" s="104">
        <v>945000</v>
      </c>
      <c r="F625" s="59"/>
    </row>
    <row r="626" spans="1:6" s="47" customFormat="1" ht="21.95" customHeight="1" x14ac:dyDescent="0.25">
      <c r="A626" s="103">
        <v>31400601</v>
      </c>
      <c r="B626" s="74">
        <v>622</v>
      </c>
      <c r="C626" s="80" t="s">
        <v>877</v>
      </c>
      <c r="D626" s="74" t="s">
        <v>347</v>
      </c>
      <c r="E626" s="104">
        <v>666667</v>
      </c>
      <c r="F626" s="59"/>
    </row>
    <row r="627" spans="1:6" s="47" customFormat="1" ht="21.95" customHeight="1" x14ac:dyDescent="0.25">
      <c r="A627" s="103">
        <v>31400501</v>
      </c>
      <c r="B627" s="74">
        <v>623</v>
      </c>
      <c r="C627" s="80" t="s">
        <v>854</v>
      </c>
      <c r="D627" s="74" t="s">
        <v>347</v>
      </c>
      <c r="E627" s="104">
        <v>1095000</v>
      </c>
      <c r="F627" s="59"/>
    </row>
    <row r="628" spans="1:6" s="47" customFormat="1" ht="21.95" customHeight="1" x14ac:dyDescent="0.25">
      <c r="A628" s="103">
        <v>31400602</v>
      </c>
      <c r="B628" s="74">
        <v>624</v>
      </c>
      <c r="C628" s="80" t="s">
        <v>878</v>
      </c>
      <c r="D628" s="74" t="s">
        <v>347</v>
      </c>
      <c r="E628" s="104">
        <v>916667</v>
      </c>
      <c r="F628" s="59"/>
    </row>
    <row r="629" spans="1:6" s="47" customFormat="1" ht="21.95" customHeight="1" x14ac:dyDescent="0.25">
      <c r="A629" s="103">
        <v>31400502</v>
      </c>
      <c r="B629" s="74">
        <v>625</v>
      </c>
      <c r="C629" s="80" t="s">
        <v>855</v>
      </c>
      <c r="D629" s="74" t="s">
        <v>347</v>
      </c>
      <c r="E629" s="104">
        <v>1314000</v>
      </c>
      <c r="F629" s="59"/>
    </row>
    <row r="630" spans="1:6" s="47" customFormat="1" ht="21.95" customHeight="1" x14ac:dyDescent="0.25">
      <c r="A630" s="103">
        <v>31400107</v>
      </c>
      <c r="B630" s="74">
        <v>626</v>
      </c>
      <c r="C630" s="80" t="s">
        <v>847</v>
      </c>
      <c r="D630" s="74" t="s">
        <v>347</v>
      </c>
      <c r="E630" s="104">
        <v>930000</v>
      </c>
      <c r="F630" s="59"/>
    </row>
    <row r="631" spans="1:6" s="47" customFormat="1" ht="21.95" customHeight="1" x14ac:dyDescent="0.25">
      <c r="A631" s="103">
        <v>31400206</v>
      </c>
      <c r="B631" s="74">
        <v>627</v>
      </c>
      <c r="C631" s="80" t="s">
        <v>850</v>
      </c>
      <c r="D631" s="74" t="s">
        <v>347</v>
      </c>
      <c r="E631" s="104">
        <v>788666.2</v>
      </c>
      <c r="F631" s="59"/>
    </row>
    <row r="632" spans="1:6" s="47" customFormat="1" ht="21.95" customHeight="1" x14ac:dyDescent="0.25">
      <c r="A632" s="103">
        <v>31400103</v>
      </c>
      <c r="B632" s="74">
        <v>628</v>
      </c>
      <c r="C632" s="80" t="s">
        <v>871</v>
      </c>
      <c r="D632" s="74" t="s">
        <v>347</v>
      </c>
      <c r="E632" s="104">
        <v>390000</v>
      </c>
      <c r="F632" s="59"/>
    </row>
    <row r="633" spans="1:6" s="47" customFormat="1" ht="21.95" customHeight="1" x14ac:dyDescent="0.25">
      <c r="A633" s="103">
        <v>31400202</v>
      </c>
      <c r="B633" s="74">
        <v>629</v>
      </c>
      <c r="C633" s="80" t="s">
        <v>848</v>
      </c>
      <c r="D633" s="74" t="s">
        <v>347</v>
      </c>
      <c r="E633" s="104">
        <v>394999.5</v>
      </c>
      <c r="F633" s="59"/>
    </row>
    <row r="634" spans="1:6" s="47" customFormat="1" ht="21.95" customHeight="1" x14ac:dyDescent="0.25">
      <c r="A634" s="103">
        <v>31400104</v>
      </c>
      <c r="B634" s="74">
        <v>630</v>
      </c>
      <c r="C634" s="80" t="s">
        <v>845</v>
      </c>
      <c r="D634" s="74" t="s">
        <v>347</v>
      </c>
      <c r="E634" s="104">
        <v>550000</v>
      </c>
      <c r="F634" s="59"/>
    </row>
    <row r="635" spans="1:6" s="47" customFormat="1" ht="21.95" customHeight="1" x14ac:dyDescent="0.25">
      <c r="A635" s="103">
        <v>31400105</v>
      </c>
      <c r="B635" s="74">
        <v>631</v>
      </c>
      <c r="C635" s="80" t="s">
        <v>669</v>
      </c>
      <c r="D635" s="74" t="s">
        <v>347</v>
      </c>
      <c r="E635" s="104">
        <v>630000</v>
      </c>
      <c r="F635" s="59"/>
    </row>
    <row r="636" spans="1:6" s="47" customFormat="1" ht="21.95" customHeight="1" x14ac:dyDescent="0.25">
      <c r="A636" s="103">
        <v>31400204</v>
      </c>
      <c r="B636" s="74">
        <v>632</v>
      </c>
      <c r="C636" s="80" t="s">
        <v>849</v>
      </c>
      <c r="D636" s="74" t="s">
        <v>347</v>
      </c>
      <c r="E636" s="104">
        <v>508666.2</v>
      </c>
      <c r="F636" s="59"/>
    </row>
    <row r="637" spans="1:6" s="47" customFormat="1" ht="21.95" customHeight="1" x14ac:dyDescent="0.25">
      <c r="A637" s="103">
        <v>31400106</v>
      </c>
      <c r="B637" s="74">
        <v>633</v>
      </c>
      <c r="C637" s="80" t="s">
        <v>846</v>
      </c>
      <c r="D637" s="74" t="s">
        <v>347</v>
      </c>
      <c r="E637" s="104">
        <v>680000</v>
      </c>
      <c r="F637" s="59"/>
    </row>
    <row r="638" spans="1:6" s="47" customFormat="1" ht="21.95" customHeight="1" x14ac:dyDescent="0.25">
      <c r="A638" s="103">
        <v>31110201</v>
      </c>
      <c r="B638" s="74">
        <v>634</v>
      </c>
      <c r="C638" s="80" t="s">
        <v>1088</v>
      </c>
      <c r="D638" s="74" t="s">
        <v>347</v>
      </c>
      <c r="E638" s="104">
        <v>208600</v>
      </c>
      <c r="F638" s="59"/>
    </row>
    <row r="639" spans="1:6" s="47" customFormat="1" ht="21.95" customHeight="1" x14ac:dyDescent="0.25">
      <c r="A639" s="103">
        <v>31110212</v>
      </c>
      <c r="B639" s="74">
        <v>635</v>
      </c>
      <c r="C639" s="80" t="s">
        <v>1090</v>
      </c>
      <c r="D639" s="74" t="s">
        <v>347</v>
      </c>
      <c r="E639" s="104">
        <v>243600</v>
      </c>
      <c r="F639" s="59"/>
    </row>
    <row r="640" spans="1:6" s="47" customFormat="1" ht="21.95" customHeight="1" x14ac:dyDescent="0.25">
      <c r="A640" s="103">
        <v>31110213</v>
      </c>
      <c r="B640" s="74">
        <v>636</v>
      </c>
      <c r="C640" s="80" t="s">
        <v>1091</v>
      </c>
      <c r="D640" s="74" t="s">
        <v>347</v>
      </c>
      <c r="E640" s="104">
        <v>300100</v>
      </c>
      <c r="F640" s="59"/>
    </row>
    <row r="641" spans="1:6" s="47" customFormat="1" ht="21.95" customHeight="1" x14ac:dyDescent="0.25">
      <c r="A641" s="103">
        <v>31110211</v>
      </c>
      <c r="B641" s="74">
        <v>637</v>
      </c>
      <c r="C641" s="80" t="s">
        <v>1089</v>
      </c>
      <c r="D641" s="74" t="s">
        <v>347</v>
      </c>
      <c r="E641" s="104">
        <v>272500</v>
      </c>
      <c r="F641" s="59"/>
    </row>
    <row r="642" spans="1:6" s="47" customFormat="1" ht="21.95" customHeight="1" x14ac:dyDescent="0.25">
      <c r="A642" s="103">
        <v>31110401</v>
      </c>
      <c r="B642" s="74">
        <v>638</v>
      </c>
      <c r="C642" s="80" t="s">
        <v>1095</v>
      </c>
      <c r="D642" s="74" t="s">
        <v>347</v>
      </c>
      <c r="E642" s="104">
        <v>438200</v>
      </c>
      <c r="F642" s="59"/>
    </row>
    <row r="643" spans="1:6" s="47" customFormat="1" ht="21.95" customHeight="1" x14ac:dyDescent="0.25">
      <c r="A643" s="103">
        <v>31110404</v>
      </c>
      <c r="B643" s="74">
        <v>639</v>
      </c>
      <c r="C643" s="80" t="s">
        <v>1098</v>
      </c>
      <c r="D643" s="74" t="s">
        <v>347</v>
      </c>
      <c r="E643" s="104">
        <v>432400</v>
      </c>
      <c r="F643" s="59"/>
    </row>
    <row r="644" spans="1:6" s="47" customFormat="1" ht="21.95" customHeight="1" x14ac:dyDescent="0.25">
      <c r="A644" s="103">
        <v>31110403</v>
      </c>
      <c r="B644" s="74">
        <v>640</v>
      </c>
      <c r="C644" s="80" t="s">
        <v>1097</v>
      </c>
      <c r="D644" s="74" t="s">
        <v>347</v>
      </c>
      <c r="E644" s="104">
        <v>363600</v>
      </c>
      <c r="F644" s="59"/>
    </row>
    <row r="645" spans="1:6" s="47" customFormat="1" ht="21.95" customHeight="1" x14ac:dyDescent="0.25">
      <c r="A645" s="103">
        <v>31110402</v>
      </c>
      <c r="B645" s="74">
        <v>641</v>
      </c>
      <c r="C645" s="80" t="s">
        <v>1096</v>
      </c>
      <c r="D645" s="74" t="s">
        <v>347</v>
      </c>
      <c r="E645" s="104">
        <v>569800</v>
      </c>
      <c r="F645" s="59"/>
    </row>
    <row r="646" spans="1:6" s="47" customFormat="1" ht="21.95" customHeight="1" x14ac:dyDescent="0.25">
      <c r="A646" s="103">
        <v>31410102</v>
      </c>
      <c r="B646" s="74">
        <v>642</v>
      </c>
      <c r="C646" s="80" t="s">
        <v>890</v>
      </c>
      <c r="D646" s="74" t="s">
        <v>218</v>
      </c>
      <c r="E646" s="104">
        <v>337600</v>
      </c>
      <c r="F646" s="59"/>
    </row>
    <row r="647" spans="1:6" s="47" customFormat="1" ht="21.95" customHeight="1" x14ac:dyDescent="0.25">
      <c r="A647" s="103">
        <v>31410101</v>
      </c>
      <c r="B647" s="74">
        <v>643</v>
      </c>
      <c r="C647" s="80" t="s">
        <v>889</v>
      </c>
      <c r="D647" s="74" t="s">
        <v>218</v>
      </c>
      <c r="E647" s="104">
        <v>223720</v>
      </c>
      <c r="F647" s="59"/>
    </row>
    <row r="648" spans="1:6" s="47" customFormat="1" ht="21.95" customHeight="1" x14ac:dyDescent="0.25">
      <c r="A648" s="103">
        <v>39130101</v>
      </c>
      <c r="B648" s="74">
        <v>644</v>
      </c>
      <c r="C648" s="80" t="s">
        <v>283</v>
      </c>
      <c r="D648" s="74" t="s">
        <v>218</v>
      </c>
      <c r="E648" s="104">
        <v>361200</v>
      </c>
      <c r="F648" s="59"/>
    </row>
    <row r="649" spans="1:6" s="47" customFormat="1" ht="21.95" customHeight="1" x14ac:dyDescent="0.25">
      <c r="A649" s="103">
        <v>31471301</v>
      </c>
      <c r="B649" s="74">
        <v>645</v>
      </c>
      <c r="C649" s="80" t="s">
        <v>534</v>
      </c>
      <c r="D649" s="74" t="s">
        <v>347</v>
      </c>
      <c r="E649" s="104">
        <v>167805</v>
      </c>
      <c r="F649" s="59"/>
    </row>
    <row r="650" spans="1:6" s="47" customFormat="1" ht="21.95" customHeight="1" x14ac:dyDescent="0.25">
      <c r="A650" s="103">
        <v>31471111</v>
      </c>
      <c r="B650" s="74">
        <v>646</v>
      </c>
      <c r="C650" s="80" t="s">
        <v>533</v>
      </c>
      <c r="D650" s="74" t="s">
        <v>347</v>
      </c>
      <c r="E650" s="104">
        <v>141075</v>
      </c>
      <c r="F650" s="59"/>
    </row>
    <row r="651" spans="1:6" s="47" customFormat="1" ht="21.95" customHeight="1" x14ac:dyDescent="0.25">
      <c r="A651" s="103">
        <v>31471101</v>
      </c>
      <c r="B651" s="74">
        <v>647</v>
      </c>
      <c r="C651" s="80" t="s">
        <v>532</v>
      </c>
      <c r="D651" s="74" t="s">
        <v>347</v>
      </c>
      <c r="E651" s="104">
        <v>129195</v>
      </c>
      <c r="F651" s="59"/>
    </row>
    <row r="652" spans="1:6" s="47" customFormat="1" ht="21.95" customHeight="1" x14ac:dyDescent="0.25">
      <c r="A652" s="103">
        <v>31471402</v>
      </c>
      <c r="B652" s="74">
        <v>648</v>
      </c>
      <c r="C652" s="80" t="s">
        <v>535</v>
      </c>
      <c r="D652" s="74" t="s">
        <v>347</v>
      </c>
      <c r="E652" s="104">
        <v>176054</v>
      </c>
      <c r="F652" s="59"/>
    </row>
    <row r="653" spans="1:6" s="47" customFormat="1" ht="21.95" customHeight="1" x14ac:dyDescent="0.25">
      <c r="A653" s="103">
        <v>31471411</v>
      </c>
      <c r="B653" s="74">
        <v>649</v>
      </c>
      <c r="C653" s="80" t="s">
        <v>536</v>
      </c>
      <c r="D653" s="74" t="s">
        <v>347</v>
      </c>
      <c r="E653" s="104">
        <v>194535</v>
      </c>
      <c r="F653" s="59"/>
    </row>
    <row r="654" spans="1:6" s="47" customFormat="1" ht="21.95" customHeight="1" x14ac:dyDescent="0.25">
      <c r="A654" s="103">
        <v>31471422</v>
      </c>
      <c r="B654" s="74">
        <v>650</v>
      </c>
      <c r="C654" s="80" t="s">
        <v>538</v>
      </c>
      <c r="D654" s="74" t="s">
        <v>347</v>
      </c>
      <c r="E654" s="104">
        <v>325215</v>
      </c>
      <c r="F654" s="59"/>
    </row>
    <row r="655" spans="1:6" s="47" customFormat="1" ht="21.95" customHeight="1" x14ac:dyDescent="0.25">
      <c r="A655" s="103">
        <v>31471421</v>
      </c>
      <c r="B655" s="74">
        <v>651</v>
      </c>
      <c r="C655" s="80" t="s">
        <v>537</v>
      </c>
      <c r="D655" s="74" t="s">
        <v>347</v>
      </c>
      <c r="E655" s="104">
        <v>259875</v>
      </c>
      <c r="F655" s="59"/>
    </row>
    <row r="656" spans="1:6" s="47" customFormat="1" ht="21.95" customHeight="1" x14ac:dyDescent="0.25">
      <c r="A656" s="103">
        <v>31471431</v>
      </c>
      <c r="B656" s="74">
        <v>652</v>
      </c>
      <c r="C656" s="80" t="s">
        <v>539</v>
      </c>
      <c r="D656" s="74" t="s">
        <v>347</v>
      </c>
      <c r="E656" s="104">
        <v>368280</v>
      </c>
      <c r="F656" s="59"/>
    </row>
    <row r="657" spans="1:6" s="47" customFormat="1" ht="21.95" customHeight="1" x14ac:dyDescent="0.25">
      <c r="A657" s="103">
        <v>31471441</v>
      </c>
      <c r="B657" s="74">
        <v>653</v>
      </c>
      <c r="C657" s="80" t="s">
        <v>540</v>
      </c>
      <c r="D657" s="74" t="s">
        <v>347</v>
      </c>
      <c r="E657" s="104">
        <v>402435</v>
      </c>
      <c r="F657" s="59"/>
    </row>
    <row r="658" spans="1:6" s="47" customFormat="1" ht="21.95" customHeight="1" x14ac:dyDescent="0.25">
      <c r="A658" s="103">
        <v>31471552</v>
      </c>
      <c r="B658" s="74">
        <v>654</v>
      </c>
      <c r="C658" s="80" t="s">
        <v>548</v>
      </c>
      <c r="D658" s="74" t="s">
        <v>347</v>
      </c>
      <c r="E658" s="104">
        <v>733590</v>
      </c>
      <c r="F658" s="59"/>
    </row>
    <row r="659" spans="1:6" s="47" customFormat="1" ht="21.95" customHeight="1" x14ac:dyDescent="0.25">
      <c r="A659" s="103">
        <v>31471551</v>
      </c>
      <c r="B659" s="74">
        <v>655</v>
      </c>
      <c r="C659" s="80" t="s">
        <v>547</v>
      </c>
      <c r="D659" s="74" t="s">
        <v>347</v>
      </c>
      <c r="E659" s="104">
        <v>602910</v>
      </c>
      <c r="F659" s="59"/>
    </row>
    <row r="660" spans="1:6" s="47" customFormat="1" ht="21.95" customHeight="1" x14ac:dyDescent="0.25">
      <c r="A660" s="103">
        <v>31471512</v>
      </c>
      <c r="B660" s="74">
        <v>656</v>
      </c>
      <c r="C660" s="80" t="s">
        <v>542</v>
      </c>
      <c r="D660" s="74" t="s">
        <v>347</v>
      </c>
      <c r="E660" s="104">
        <v>276210</v>
      </c>
      <c r="F660" s="59"/>
    </row>
    <row r="661" spans="1:6" s="47" customFormat="1" ht="21.95" customHeight="1" x14ac:dyDescent="0.25">
      <c r="A661" s="103">
        <v>31471511</v>
      </c>
      <c r="B661" s="74">
        <v>657</v>
      </c>
      <c r="C661" s="80" t="s">
        <v>541</v>
      </c>
      <c r="D661" s="74" t="s">
        <v>347</v>
      </c>
      <c r="E661" s="104">
        <v>243540</v>
      </c>
      <c r="F661" s="59"/>
    </row>
    <row r="662" spans="1:6" s="47" customFormat="1" ht="21.95" customHeight="1" x14ac:dyDescent="0.25">
      <c r="A662" s="103">
        <v>31471522</v>
      </c>
      <c r="B662" s="74">
        <v>658</v>
      </c>
      <c r="C662" s="80" t="s">
        <v>544</v>
      </c>
      <c r="D662" s="74" t="s">
        <v>347</v>
      </c>
      <c r="E662" s="104">
        <v>406890</v>
      </c>
      <c r="F662" s="59"/>
    </row>
    <row r="663" spans="1:6" s="47" customFormat="1" ht="21.95" customHeight="1" x14ac:dyDescent="0.25">
      <c r="A663" s="103">
        <v>31471521</v>
      </c>
      <c r="B663" s="74">
        <v>659</v>
      </c>
      <c r="C663" s="80" t="s">
        <v>543</v>
      </c>
      <c r="D663" s="74" t="s">
        <v>347</v>
      </c>
      <c r="E663" s="104">
        <v>348975</v>
      </c>
      <c r="F663" s="59"/>
    </row>
    <row r="664" spans="1:6" s="47" customFormat="1" ht="21.95" customHeight="1" x14ac:dyDescent="0.25">
      <c r="A664" s="103">
        <v>31471542</v>
      </c>
      <c r="B664" s="74">
        <v>660</v>
      </c>
      <c r="C664" s="80" t="s">
        <v>546</v>
      </c>
      <c r="D664" s="74" t="s">
        <v>347</v>
      </c>
      <c r="E664" s="104">
        <v>570240</v>
      </c>
      <c r="F664" s="59"/>
    </row>
    <row r="665" spans="1:6" s="47" customFormat="1" ht="21.95" customHeight="1" x14ac:dyDescent="0.25">
      <c r="A665" s="103">
        <v>31471541</v>
      </c>
      <c r="B665" s="74">
        <v>661</v>
      </c>
      <c r="C665" s="80" t="s">
        <v>545</v>
      </c>
      <c r="D665" s="74" t="s">
        <v>347</v>
      </c>
      <c r="E665" s="104">
        <v>521235</v>
      </c>
      <c r="F665" s="59"/>
    </row>
    <row r="666" spans="1:6" s="47" customFormat="1" ht="21.95" customHeight="1" x14ac:dyDescent="0.25">
      <c r="A666" s="103">
        <v>31470213</v>
      </c>
      <c r="B666" s="74">
        <v>662</v>
      </c>
      <c r="C666" s="80" t="s">
        <v>514</v>
      </c>
      <c r="D666" s="74" t="s">
        <v>347</v>
      </c>
      <c r="E666" s="104">
        <v>39960</v>
      </c>
      <c r="F666" s="59"/>
    </row>
    <row r="667" spans="1:6" s="47" customFormat="1" ht="21.95" customHeight="1" x14ac:dyDescent="0.25">
      <c r="A667" s="103">
        <v>31470212</v>
      </c>
      <c r="B667" s="74">
        <v>663</v>
      </c>
      <c r="C667" s="80" t="s">
        <v>513</v>
      </c>
      <c r="D667" s="74" t="s">
        <v>347</v>
      </c>
      <c r="E667" s="104">
        <v>37260</v>
      </c>
      <c r="F667" s="59"/>
    </row>
    <row r="668" spans="1:6" s="47" customFormat="1" ht="21.95" customHeight="1" x14ac:dyDescent="0.25">
      <c r="A668" s="103">
        <v>31470312</v>
      </c>
      <c r="B668" s="74">
        <v>664</v>
      </c>
      <c r="C668" s="80" t="s">
        <v>519</v>
      </c>
      <c r="D668" s="74" t="s">
        <v>347</v>
      </c>
      <c r="E668" s="104">
        <v>42660</v>
      </c>
      <c r="F668" s="59"/>
    </row>
    <row r="669" spans="1:6" s="47" customFormat="1" ht="21.95" customHeight="1" x14ac:dyDescent="0.25">
      <c r="A669" s="103">
        <v>31470313</v>
      </c>
      <c r="B669" s="74">
        <v>665</v>
      </c>
      <c r="C669" s="80" t="s">
        <v>520</v>
      </c>
      <c r="D669" s="74" t="s">
        <v>347</v>
      </c>
      <c r="E669" s="104">
        <v>45360</v>
      </c>
      <c r="F669" s="59"/>
    </row>
    <row r="670" spans="1:6" s="47" customFormat="1" ht="21.95" customHeight="1" x14ac:dyDescent="0.25">
      <c r="A670" s="103">
        <v>31470112</v>
      </c>
      <c r="B670" s="74">
        <v>666</v>
      </c>
      <c r="C670" s="80" t="s">
        <v>506</v>
      </c>
      <c r="D670" s="74" t="s">
        <v>347</v>
      </c>
      <c r="E670" s="104">
        <v>29160</v>
      </c>
      <c r="F670" s="59"/>
    </row>
    <row r="671" spans="1:6" s="47" customFormat="1" ht="21.95" customHeight="1" x14ac:dyDescent="0.25">
      <c r="A671" s="103">
        <v>31470132</v>
      </c>
      <c r="B671" s="74">
        <v>667</v>
      </c>
      <c r="C671" s="80" t="s">
        <v>511</v>
      </c>
      <c r="D671" s="74" t="s">
        <v>347</v>
      </c>
      <c r="E671" s="104">
        <v>48600</v>
      </c>
      <c r="F671" s="59"/>
    </row>
    <row r="672" spans="1:6" s="47" customFormat="1" ht="21.95" customHeight="1" x14ac:dyDescent="0.25">
      <c r="A672" s="103">
        <v>31470133</v>
      </c>
      <c r="B672" s="74">
        <v>668</v>
      </c>
      <c r="C672" s="80" t="s">
        <v>512</v>
      </c>
      <c r="D672" s="74" t="s">
        <v>347</v>
      </c>
      <c r="E672" s="104">
        <v>59670</v>
      </c>
      <c r="F672" s="59"/>
    </row>
    <row r="673" spans="1:6" s="47" customFormat="1" ht="21.95" customHeight="1" x14ac:dyDescent="0.25">
      <c r="A673" s="103">
        <v>31470113</v>
      </c>
      <c r="B673" s="74">
        <v>669</v>
      </c>
      <c r="C673" s="80" t="s">
        <v>508</v>
      </c>
      <c r="D673" s="74" t="s">
        <v>347</v>
      </c>
      <c r="E673" s="104">
        <v>31860</v>
      </c>
      <c r="F673" s="59"/>
    </row>
    <row r="674" spans="1:6" s="47" customFormat="1" ht="21.95" customHeight="1" x14ac:dyDescent="0.25">
      <c r="A674" s="103">
        <v>31470121</v>
      </c>
      <c r="B674" s="74">
        <v>670</v>
      </c>
      <c r="C674" s="80" t="s">
        <v>509</v>
      </c>
      <c r="D674" s="74" t="s">
        <v>347</v>
      </c>
      <c r="E674" s="104">
        <v>21275</v>
      </c>
      <c r="F674" s="59"/>
    </row>
    <row r="675" spans="1:6" s="47" customFormat="1" ht="21.95" customHeight="1" x14ac:dyDescent="0.25">
      <c r="A675" s="103">
        <v>31470131</v>
      </c>
      <c r="B675" s="74">
        <v>671</v>
      </c>
      <c r="C675" s="80" t="s">
        <v>510</v>
      </c>
      <c r="D675" s="74" t="s">
        <v>347</v>
      </c>
      <c r="E675" s="104">
        <v>37530</v>
      </c>
      <c r="F675" s="59"/>
    </row>
    <row r="676" spans="1:6" s="47" customFormat="1" ht="21.95" customHeight="1" x14ac:dyDescent="0.25">
      <c r="A676" s="103">
        <v>31470221</v>
      </c>
      <c r="B676" s="74">
        <v>672</v>
      </c>
      <c r="C676" s="80" t="s">
        <v>515</v>
      </c>
      <c r="D676" s="74" t="s">
        <v>347</v>
      </c>
      <c r="E676" s="104">
        <v>29812</v>
      </c>
      <c r="F676" s="59"/>
    </row>
    <row r="677" spans="1:6" s="47" customFormat="1" ht="21.95" customHeight="1" x14ac:dyDescent="0.25">
      <c r="A677" s="103">
        <v>31470232</v>
      </c>
      <c r="B677" s="74">
        <v>673</v>
      </c>
      <c r="C677" s="80" t="s">
        <v>517</v>
      </c>
      <c r="D677" s="74" t="s">
        <v>347</v>
      </c>
      <c r="E677" s="104">
        <v>56700</v>
      </c>
      <c r="F677" s="59"/>
    </row>
    <row r="678" spans="1:6" s="47" customFormat="1" ht="21.95" customHeight="1" x14ac:dyDescent="0.25">
      <c r="A678" s="103">
        <v>31470231</v>
      </c>
      <c r="B678" s="74">
        <v>674</v>
      </c>
      <c r="C678" s="80" t="s">
        <v>516</v>
      </c>
      <c r="D678" s="74" t="s">
        <v>347</v>
      </c>
      <c r="E678" s="104">
        <v>45630</v>
      </c>
      <c r="F678" s="59"/>
    </row>
    <row r="679" spans="1:6" s="47" customFormat="1" ht="21.95" customHeight="1" x14ac:dyDescent="0.25">
      <c r="A679" s="103">
        <v>31470233</v>
      </c>
      <c r="B679" s="74">
        <v>675</v>
      </c>
      <c r="C679" s="80" t="s">
        <v>518</v>
      </c>
      <c r="D679" s="74" t="s">
        <v>347</v>
      </c>
      <c r="E679" s="104">
        <v>67770</v>
      </c>
      <c r="F679" s="59"/>
    </row>
    <row r="680" spans="1:6" s="47" customFormat="1" ht="21.95" customHeight="1" x14ac:dyDescent="0.25">
      <c r="A680" s="103">
        <v>31470331</v>
      </c>
      <c r="B680" s="74">
        <v>676</v>
      </c>
      <c r="C680" s="80" t="s">
        <v>521</v>
      </c>
      <c r="D680" s="74" t="s">
        <v>347</v>
      </c>
      <c r="E680" s="104">
        <v>51030</v>
      </c>
      <c r="F680" s="59"/>
    </row>
    <row r="681" spans="1:6" s="47" customFormat="1" ht="21.95" customHeight="1" x14ac:dyDescent="0.25">
      <c r="A681" s="103">
        <v>31470332</v>
      </c>
      <c r="B681" s="74">
        <v>677</v>
      </c>
      <c r="C681" s="80" t="s">
        <v>522</v>
      </c>
      <c r="D681" s="74" t="s">
        <v>347</v>
      </c>
      <c r="E681" s="104">
        <v>62100</v>
      </c>
      <c r="F681" s="59"/>
    </row>
    <row r="682" spans="1:6" s="47" customFormat="1" ht="21.95" customHeight="1" x14ac:dyDescent="0.25">
      <c r="A682" s="103">
        <v>31470333</v>
      </c>
      <c r="B682" s="74">
        <v>678</v>
      </c>
      <c r="C682" s="80" t="s">
        <v>523</v>
      </c>
      <c r="D682" s="74" t="s">
        <v>347</v>
      </c>
      <c r="E682" s="104">
        <v>73170</v>
      </c>
      <c r="F682" s="59"/>
    </row>
    <row r="683" spans="1:6" s="47" customFormat="1" ht="21.95" customHeight="1" x14ac:dyDescent="0.25">
      <c r="A683" s="103">
        <v>31470403</v>
      </c>
      <c r="B683" s="74">
        <v>679</v>
      </c>
      <c r="C683" s="80" t="s">
        <v>526</v>
      </c>
      <c r="D683" s="74" t="s">
        <v>347</v>
      </c>
      <c r="E683" s="104">
        <v>136350</v>
      </c>
      <c r="F683" s="59"/>
    </row>
    <row r="684" spans="1:6" s="47" customFormat="1" ht="21.95" customHeight="1" x14ac:dyDescent="0.25">
      <c r="A684" s="103">
        <v>31470401</v>
      </c>
      <c r="B684" s="74">
        <v>680</v>
      </c>
      <c r="C684" s="80" t="s">
        <v>524</v>
      </c>
      <c r="D684" s="74" t="s">
        <v>347</v>
      </c>
      <c r="E684" s="104">
        <v>150600</v>
      </c>
      <c r="F684" s="59"/>
    </row>
    <row r="685" spans="1:6" s="47" customFormat="1" ht="21.95" customHeight="1" x14ac:dyDescent="0.25">
      <c r="A685" s="103">
        <v>31470402</v>
      </c>
      <c r="B685" s="74">
        <v>681</v>
      </c>
      <c r="C685" s="80" t="s">
        <v>525</v>
      </c>
      <c r="D685" s="74" t="s">
        <v>347</v>
      </c>
      <c r="E685" s="104">
        <v>68175</v>
      </c>
      <c r="F685" s="59"/>
    </row>
    <row r="686" spans="1:6" s="47" customFormat="1" ht="21.95" customHeight="1" x14ac:dyDescent="0.25">
      <c r="A686" s="103">
        <v>31470413</v>
      </c>
      <c r="B686" s="74">
        <v>682</v>
      </c>
      <c r="C686" s="80" t="s">
        <v>529</v>
      </c>
      <c r="D686" s="74" t="s">
        <v>347</v>
      </c>
      <c r="E686" s="104">
        <v>218376</v>
      </c>
      <c r="F686" s="59"/>
    </row>
    <row r="687" spans="1:6" s="47" customFormat="1" ht="21.95" customHeight="1" x14ac:dyDescent="0.25">
      <c r="A687" s="103">
        <v>31470411</v>
      </c>
      <c r="B687" s="74">
        <v>683</v>
      </c>
      <c r="C687" s="80" t="s">
        <v>527</v>
      </c>
      <c r="D687" s="74" t="s">
        <v>347</v>
      </c>
      <c r="E687" s="104">
        <v>98145</v>
      </c>
      <c r="F687" s="59"/>
    </row>
    <row r="688" spans="1:6" s="47" customFormat="1" ht="21.95" customHeight="1" x14ac:dyDescent="0.25">
      <c r="A688" s="103">
        <v>31470412</v>
      </c>
      <c r="B688" s="74">
        <v>684</v>
      </c>
      <c r="C688" s="80" t="s">
        <v>528</v>
      </c>
      <c r="D688" s="74" t="s">
        <v>347</v>
      </c>
      <c r="E688" s="104">
        <v>136350</v>
      </c>
      <c r="F688" s="59"/>
    </row>
    <row r="689" spans="1:6" s="47" customFormat="1" ht="21.95" customHeight="1" x14ac:dyDescent="0.25">
      <c r="A689" s="103">
        <v>31470501</v>
      </c>
      <c r="B689" s="74">
        <v>685</v>
      </c>
      <c r="C689" s="80" t="s">
        <v>530</v>
      </c>
      <c r="D689" s="74" t="s">
        <v>347</v>
      </c>
      <c r="E689" s="104">
        <v>516000</v>
      </c>
      <c r="F689" s="59"/>
    </row>
    <row r="690" spans="1:6" s="47" customFormat="1" ht="21.95" customHeight="1" x14ac:dyDescent="0.25">
      <c r="A690" s="103">
        <v>31470502</v>
      </c>
      <c r="B690" s="74">
        <v>686</v>
      </c>
      <c r="C690" s="80" t="s">
        <v>531</v>
      </c>
      <c r="D690" s="74" t="s">
        <v>347</v>
      </c>
      <c r="E690" s="104">
        <v>318970</v>
      </c>
      <c r="F690" s="59"/>
    </row>
    <row r="691" spans="1:6" s="47" customFormat="1" ht="21.95" customHeight="1" x14ac:dyDescent="0.25">
      <c r="A691" s="103">
        <v>31391421</v>
      </c>
      <c r="B691" s="74">
        <v>687</v>
      </c>
      <c r="C691" s="80" t="s">
        <v>601</v>
      </c>
      <c r="D691" s="74" t="s">
        <v>184</v>
      </c>
      <c r="E691" s="104">
        <v>12000000</v>
      </c>
      <c r="F691" s="59"/>
    </row>
    <row r="692" spans="1:6" s="47" customFormat="1" ht="21.95" customHeight="1" x14ac:dyDescent="0.25">
      <c r="A692" s="103">
        <v>31472101</v>
      </c>
      <c r="B692" s="74">
        <v>688</v>
      </c>
      <c r="C692" s="80" t="s">
        <v>550</v>
      </c>
      <c r="D692" s="74" t="s">
        <v>347</v>
      </c>
      <c r="E692" s="104">
        <v>540000</v>
      </c>
      <c r="F692" s="59"/>
    </row>
    <row r="693" spans="1:6" s="47" customFormat="1" ht="21.95" customHeight="1" x14ac:dyDescent="0.25">
      <c r="A693" s="103">
        <v>31391423</v>
      </c>
      <c r="B693" s="74">
        <v>689</v>
      </c>
      <c r="C693" s="80" t="s">
        <v>1113</v>
      </c>
      <c r="D693" s="74" t="s">
        <v>184</v>
      </c>
      <c r="E693" s="104">
        <v>18000000</v>
      </c>
      <c r="F693" s="59"/>
    </row>
    <row r="694" spans="1:6" s="47" customFormat="1" ht="21.95" customHeight="1" x14ac:dyDescent="0.25">
      <c r="A694" s="103">
        <v>31220301</v>
      </c>
      <c r="B694" s="74">
        <v>690</v>
      </c>
      <c r="C694" s="80" t="s">
        <v>501</v>
      </c>
      <c r="D694" s="74" t="s">
        <v>347</v>
      </c>
      <c r="E694" s="104">
        <v>252500</v>
      </c>
      <c r="F694" s="59"/>
    </row>
    <row r="695" spans="1:6" s="47" customFormat="1" ht="21.95" customHeight="1" x14ac:dyDescent="0.25">
      <c r="A695" s="103">
        <v>31220302</v>
      </c>
      <c r="B695" s="74">
        <v>691</v>
      </c>
      <c r="C695" s="80" t="s">
        <v>504</v>
      </c>
      <c r="D695" s="74" t="s">
        <v>347</v>
      </c>
      <c r="E695" s="104">
        <v>290000</v>
      </c>
      <c r="F695" s="59"/>
    </row>
    <row r="696" spans="1:6" s="47" customFormat="1" ht="21.95" customHeight="1" x14ac:dyDescent="0.25">
      <c r="A696" s="103">
        <v>31220303</v>
      </c>
      <c r="B696" s="74">
        <v>692</v>
      </c>
      <c r="C696" s="80" t="s">
        <v>1056</v>
      </c>
      <c r="D696" s="74" t="s">
        <v>347</v>
      </c>
      <c r="E696" s="104">
        <v>112050</v>
      </c>
      <c r="F696" s="59"/>
    </row>
    <row r="697" spans="1:6" s="47" customFormat="1" ht="21.95" customHeight="1" x14ac:dyDescent="0.25">
      <c r="A697" s="103">
        <v>39090101</v>
      </c>
      <c r="B697" s="74">
        <v>693</v>
      </c>
      <c r="C697" s="80" t="s">
        <v>259</v>
      </c>
      <c r="D697" s="74" t="s">
        <v>43</v>
      </c>
      <c r="E697" s="104">
        <v>120000</v>
      </c>
      <c r="F697" s="59"/>
    </row>
    <row r="698" spans="1:6" s="47" customFormat="1" ht="21.95" customHeight="1" x14ac:dyDescent="0.25">
      <c r="A698" s="103">
        <v>31131105</v>
      </c>
      <c r="B698" s="74">
        <v>694</v>
      </c>
      <c r="C698" s="80" t="s">
        <v>1051</v>
      </c>
      <c r="D698" s="74" t="s">
        <v>164</v>
      </c>
      <c r="E698" s="104">
        <v>119000</v>
      </c>
      <c r="F698" s="59"/>
    </row>
    <row r="699" spans="1:6" s="47" customFormat="1" ht="21.95" customHeight="1" x14ac:dyDescent="0.25">
      <c r="A699" s="103">
        <v>31310606</v>
      </c>
      <c r="B699" s="74">
        <v>695</v>
      </c>
      <c r="C699" s="80" t="s">
        <v>552</v>
      </c>
      <c r="D699" s="74" t="s">
        <v>347</v>
      </c>
      <c r="E699" s="104">
        <v>54000</v>
      </c>
      <c r="F699" s="59"/>
    </row>
    <row r="700" spans="1:6" s="47" customFormat="1" ht="21.95" customHeight="1" x14ac:dyDescent="0.25">
      <c r="A700" s="103">
        <v>39110301</v>
      </c>
      <c r="B700" s="74">
        <v>696</v>
      </c>
      <c r="C700" s="108" t="s">
        <v>417</v>
      </c>
      <c r="D700" s="74" t="s">
        <v>218</v>
      </c>
      <c r="E700" s="104">
        <v>216134.6</v>
      </c>
      <c r="F700" s="59"/>
    </row>
    <row r="701" spans="1:6" s="47" customFormat="1" ht="21.95" customHeight="1" x14ac:dyDescent="0.25">
      <c r="A701" s="103">
        <v>39110401</v>
      </c>
      <c r="B701" s="74">
        <v>697</v>
      </c>
      <c r="C701" s="80" t="s">
        <v>455</v>
      </c>
      <c r="D701" s="74" t="s">
        <v>218</v>
      </c>
      <c r="E701" s="104">
        <v>106240.6</v>
      </c>
      <c r="F701" s="59"/>
    </row>
    <row r="702" spans="1:6" s="47" customFormat="1" ht="21.95" customHeight="1" x14ac:dyDescent="0.25">
      <c r="A702" s="103">
        <v>39110201</v>
      </c>
      <c r="B702" s="74">
        <v>698</v>
      </c>
      <c r="C702" s="80" t="s">
        <v>476</v>
      </c>
      <c r="D702" s="74" t="s">
        <v>43</v>
      </c>
      <c r="E702" s="104">
        <v>39588596.600000001</v>
      </c>
      <c r="F702" s="59"/>
    </row>
    <row r="703" spans="1:6" s="47" customFormat="1" ht="21.95" customHeight="1" x14ac:dyDescent="0.25">
      <c r="A703" s="103">
        <v>39110103</v>
      </c>
      <c r="B703" s="74">
        <v>699</v>
      </c>
      <c r="C703" s="80" t="s">
        <v>474</v>
      </c>
      <c r="D703" s="74" t="s">
        <v>43</v>
      </c>
      <c r="E703" s="104">
        <v>19570634</v>
      </c>
      <c r="F703" s="59"/>
    </row>
    <row r="704" spans="1:6" s="47" customFormat="1" ht="21.95" customHeight="1" x14ac:dyDescent="0.25">
      <c r="A704" s="103">
        <v>39110104</v>
      </c>
      <c r="B704" s="74">
        <v>700</v>
      </c>
      <c r="C704" s="80" t="s">
        <v>475</v>
      </c>
      <c r="D704" s="74" t="s">
        <v>43</v>
      </c>
      <c r="E704" s="104">
        <v>26839726.600000001</v>
      </c>
      <c r="F704" s="59"/>
    </row>
    <row r="705" spans="1:6" s="47" customFormat="1" ht="21.95" customHeight="1" x14ac:dyDescent="0.25">
      <c r="A705" s="103">
        <v>31381401</v>
      </c>
      <c r="B705" s="74">
        <v>701</v>
      </c>
      <c r="C705" s="80" t="s">
        <v>258</v>
      </c>
      <c r="D705" s="74" t="s">
        <v>164</v>
      </c>
      <c r="E705" s="104">
        <v>148500</v>
      </c>
      <c r="F705" s="59"/>
    </row>
    <row r="706" spans="1:6" s="47" customFormat="1" ht="21.95" customHeight="1" x14ac:dyDescent="0.25">
      <c r="A706" s="103">
        <v>31291202</v>
      </c>
      <c r="B706" s="74">
        <v>702</v>
      </c>
      <c r="C706" s="80" t="s">
        <v>567</v>
      </c>
      <c r="D706" s="74" t="s">
        <v>218</v>
      </c>
      <c r="E706" s="104">
        <v>231427.3</v>
      </c>
      <c r="F706" s="59"/>
    </row>
    <row r="707" spans="1:6" s="47" customFormat="1" ht="21.95" customHeight="1" x14ac:dyDescent="0.25">
      <c r="A707" s="103">
        <v>31060804</v>
      </c>
      <c r="B707" s="74">
        <v>703</v>
      </c>
      <c r="C707" s="80" t="s">
        <v>790</v>
      </c>
      <c r="D707" s="74" t="s">
        <v>1031</v>
      </c>
      <c r="E707" s="104">
        <v>55787</v>
      </c>
      <c r="F707" s="59"/>
    </row>
    <row r="708" spans="1:6" s="47" customFormat="1" ht="21.95" customHeight="1" x14ac:dyDescent="0.25">
      <c r="A708" s="103">
        <v>31380201</v>
      </c>
      <c r="B708" s="74">
        <v>704</v>
      </c>
      <c r="C708" s="80" t="s">
        <v>811</v>
      </c>
      <c r="D708" s="74" t="s">
        <v>1031</v>
      </c>
      <c r="E708" s="104">
        <v>38988</v>
      </c>
      <c r="F708" s="59"/>
    </row>
    <row r="709" spans="1:6" s="47" customFormat="1" ht="21.95" customHeight="1" x14ac:dyDescent="0.25">
      <c r="A709" s="103">
        <v>31240601</v>
      </c>
      <c r="B709" s="74">
        <v>705</v>
      </c>
      <c r="C709" s="80" t="s">
        <v>372</v>
      </c>
      <c r="D709" s="74" t="s">
        <v>218</v>
      </c>
      <c r="E709" s="104">
        <v>206000</v>
      </c>
      <c r="F709" s="59"/>
    </row>
    <row r="710" spans="1:6" s="47" customFormat="1" ht="21.95" customHeight="1" x14ac:dyDescent="0.25">
      <c r="A710" s="103">
        <v>31310301</v>
      </c>
      <c r="B710" s="74">
        <v>706</v>
      </c>
      <c r="C710" s="80" t="s">
        <v>610</v>
      </c>
      <c r="D710" s="74" t="s">
        <v>218</v>
      </c>
      <c r="E710" s="104">
        <v>485000</v>
      </c>
      <c r="F710" s="59"/>
    </row>
    <row r="711" spans="1:6" s="47" customFormat="1" ht="21.95" customHeight="1" x14ac:dyDescent="0.25">
      <c r="A711" s="103">
        <v>31200201</v>
      </c>
      <c r="B711" s="74">
        <v>707</v>
      </c>
      <c r="C711" s="80" t="s">
        <v>492</v>
      </c>
      <c r="D711" s="74" t="s">
        <v>218</v>
      </c>
      <c r="E711" s="104">
        <v>64800</v>
      </c>
      <c r="F711" s="59"/>
    </row>
    <row r="712" spans="1:6" s="47" customFormat="1" ht="21.95" customHeight="1" x14ac:dyDescent="0.25">
      <c r="A712" s="103">
        <v>31200102</v>
      </c>
      <c r="B712" s="74">
        <v>708</v>
      </c>
      <c r="C712" s="80" t="s">
        <v>491</v>
      </c>
      <c r="D712" s="74" t="s">
        <v>218</v>
      </c>
      <c r="E712" s="104">
        <v>64800</v>
      </c>
      <c r="F712" s="59"/>
    </row>
    <row r="713" spans="1:6" s="47" customFormat="1" ht="21.95" customHeight="1" x14ac:dyDescent="0.25">
      <c r="A713" s="103">
        <v>31220501</v>
      </c>
      <c r="B713" s="74">
        <v>709</v>
      </c>
      <c r="C713" s="80" t="s">
        <v>496</v>
      </c>
      <c r="D713" s="74" t="s">
        <v>218</v>
      </c>
      <c r="E713" s="104">
        <v>65000</v>
      </c>
      <c r="F713" s="59"/>
    </row>
    <row r="714" spans="1:6" s="47" customFormat="1" ht="21.95" customHeight="1" x14ac:dyDescent="0.25">
      <c r="A714" s="103">
        <v>31200101</v>
      </c>
      <c r="B714" s="74">
        <v>710</v>
      </c>
      <c r="C714" s="80" t="s">
        <v>969</v>
      </c>
      <c r="D714" s="74" t="s">
        <v>218</v>
      </c>
      <c r="E714" s="104">
        <v>64800</v>
      </c>
      <c r="F714" s="59"/>
    </row>
    <row r="715" spans="1:6" s="47" customFormat="1" ht="21.95" customHeight="1" x14ac:dyDescent="0.25">
      <c r="A715" s="103">
        <v>31200501</v>
      </c>
      <c r="B715" s="74">
        <v>711</v>
      </c>
      <c r="C715" s="80" t="s">
        <v>956</v>
      </c>
      <c r="D715" s="74" t="s">
        <v>218</v>
      </c>
      <c r="E715" s="104">
        <v>80700</v>
      </c>
      <c r="F715" s="59"/>
    </row>
    <row r="716" spans="1:6" s="47" customFormat="1" ht="21.95" customHeight="1" x14ac:dyDescent="0.25">
      <c r="A716" s="103">
        <v>31190102</v>
      </c>
      <c r="B716" s="74">
        <v>712</v>
      </c>
      <c r="C716" s="80" t="s">
        <v>996</v>
      </c>
      <c r="D716" s="74" t="s">
        <v>347</v>
      </c>
      <c r="E716" s="104">
        <v>117831</v>
      </c>
      <c r="F716" s="59"/>
    </row>
    <row r="717" spans="1:6" s="47" customFormat="1" ht="21.95" customHeight="1" x14ac:dyDescent="0.25">
      <c r="A717" s="103">
        <v>31190103</v>
      </c>
      <c r="B717" s="74">
        <v>713</v>
      </c>
      <c r="C717" s="80" t="s">
        <v>997</v>
      </c>
      <c r="D717" s="74" t="s">
        <v>347</v>
      </c>
      <c r="E717" s="104">
        <v>155423</v>
      </c>
      <c r="F717" s="59"/>
    </row>
    <row r="718" spans="1:6" s="47" customFormat="1" ht="21.95" customHeight="1" x14ac:dyDescent="0.25">
      <c r="A718" s="103">
        <v>31190104</v>
      </c>
      <c r="B718" s="74">
        <v>714</v>
      </c>
      <c r="C718" s="80" t="s">
        <v>998</v>
      </c>
      <c r="D718" s="74" t="s">
        <v>347</v>
      </c>
      <c r="E718" s="104">
        <v>182250</v>
      </c>
      <c r="F718" s="59"/>
    </row>
    <row r="719" spans="1:6" s="47" customFormat="1" ht="21.95" customHeight="1" x14ac:dyDescent="0.25">
      <c r="A719" s="103">
        <v>31190105</v>
      </c>
      <c r="B719" s="74">
        <v>715</v>
      </c>
      <c r="C719" s="80" t="s">
        <v>999</v>
      </c>
      <c r="D719" s="74" t="s">
        <v>347</v>
      </c>
      <c r="E719" s="104">
        <v>189000</v>
      </c>
      <c r="F719" s="59"/>
    </row>
    <row r="720" spans="1:6" s="47" customFormat="1" ht="21.95" customHeight="1" x14ac:dyDescent="0.25">
      <c r="A720" s="103">
        <v>31190114</v>
      </c>
      <c r="B720" s="74">
        <v>716</v>
      </c>
      <c r="C720" s="80" t="s">
        <v>1165</v>
      </c>
      <c r="D720" s="74" t="s">
        <v>347</v>
      </c>
      <c r="E720" s="104">
        <v>218025</v>
      </c>
      <c r="F720" s="59"/>
    </row>
    <row r="721" spans="1:6" s="47" customFormat="1" ht="21.95" customHeight="1" x14ac:dyDescent="0.25">
      <c r="A721" s="103">
        <v>31190117</v>
      </c>
      <c r="B721" s="74">
        <v>717</v>
      </c>
      <c r="C721" s="80" t="s">
        <v>1166</v>
      </c>
      <c r="D721" s="74" t="s">
        <v>347</v>
      </c>
      <c r="E721" s="104">
        <v>0</v>
      </c>
      <c r="F721" s="59"/>
    </row>
    <row r="722" spans="1:6" s="47" customFormat="1" ht="21.95" customHeight="1" x14ac:dyDescent="0.25">
      <c r="A722" s="103">
        <v>31190118</v>
      </c>
      <c r="B722" s="74">
        <v>718</v>
      </c>
      <c r="C722" s="80" t="s">
        <v>719</v>
      </c>
      <c r="D722" s="74" t="s">
        <v>347</v>
      </c>
      <c r="E722" s="104">
        <v>0</v>
      </c>
      <c r="F722" s="59"/>
    </row>
    <row r="723" spans="1:6" s="47" customFormat="1" ht="21.95" customHeight="1" x14ac:dyDescent="0.25">
      <c r="A723" s="103">
        <v>31190301</v>
      </c>
      <c r="B723" s="74">
        <v>719</v>
      </c>
      <c r="C723" s="80" t="s">
        <v>1000</v>
      </c>
      <c r="D723" s="74" t="s">
        <v>347</v>
      </c>
      <c r="E723" s="104">
        <v>145746</v>
      </c>
      <c r="F723" s="59"/>
    </row>
    <row r="724" spans="1:6" s="47" customFormat="1" ht="21.95" customHeight="1" x14ac:dyDescent="0.25">
      <c r="A724" s="103">
        <v>31190304</v>
      </c>
      <c r="B724" s="74">
        <v>720</v>
      </c>
      <c r="C724" s="80" t="s">
        <v>1001</v>
      </c>
      <c r="D724" s="74" t="s">
        <v>347</v>
      </c>
      <c r="E724" s="104">
        <v>145746</v>
      </c>
      <c r="F724" s="59"/>
    </row>
    <row r="725" spans="1:6" s="47" customFormat="1" ht="21.95" customHeight="1" x14ac:dyDescent="0.25">
      <c r="A725" s="103">
        <v>31190306</v>
      </c>
      <c r="B725" s="74">
        <v>721</v>
      </c>
      <c r="C725" s="80" t="s">
        <v>1002</v>
      </c>
      <c r="D725" s="74" t="s">
        <v>347</v>
      </c>
      <c r="E725" s="104">
        <v>168750</v>
      </c>
      <c r="F725" s="59"/>
    </row>
    <row r="726" spans="1:6" s="47" customFormat="1" ht="21.95" customHeight="1" x14ac:dyDescent="0.25">
      <c r="A726" s="103">
        <v>31190308</v>
      </c>
      <c r="B726" s="74">
        <v>722</v>
      </c>
      <c r="C726" s="80" t="s">
        <v>1003</v>
      </c>
      <c r="D726" s="74" t="s">
        <v>347</v>
      </c>
      <c r="E726" s="104">
        <v>175500</v>
      </c>
      <c r="F726" s="59"/>
    </row>
    <row r="727" spans="1:6" s="47" customFormat="1" ht="21.95" customHeight="1" x14ac:dyDescent="0.25">
      <c r="A727" s="103">
        <v>31190309</v>
      </c>
      <c r="B727" s="74">
        <v>723</v>
      </c>
      <c r="C727" s="80" t="s">
        <v>1004</v>
      </c>
      <c r="D727" s="74" t="s">
        <v>347</v>
      </c>
      <c r="E727" s="104">
        <v>182250</v>
      </c>
      <c r="F727" s="59"/>
    </row>
    <row r="728" spans="1:6" s="47" customFormat="1" ht="21.95" customHeight="1" x14ac:dyDescent="0.25">
      <c r="A728" s="103">
        <v>31190319</v>
      </c>
      <c r="B728" s="74">
        <v>724</v>
      </c>
      <c r="C728" s="80" t="s">
        <v>1100</v>
      </c>
      <c r="D728" s="74" t="s">
        <v>347</v>
      </c>
      <c r="E728" s="104">
        <v>297000</v>
      </c>
      <c r="F728" s="59"/>
    </row>
    <row r="729" spans="1:6" s="47" customFormat="1" ht="21.95" customHeight="1" x14ac:dyDescent="0.25">
      <c r="A729" s="103">
        <v>31190322</v>
      </c>
      <c r="B729" s="74">
        <v>725</v>
      </c>
      <c r="C729" s="80" t="s">
        <v>1101</v>
      </c>
      <c r="D729" s="74" t="s">
        <v>347</v>
      </c>
      <c r="E729" s="104">
        <v>337500</v>
      </c>
      <c r="F729" s="59"/>
    </row>
    <row r="730" spans="1:6" s="47" customFormat="1" ht="21.95" customHeight="1" x14ac:dyDescent="0.25">
      <c r="A730" s="103">
        <v>31190323</v>
      </c>
      <c r="B730" s="74">
        <v>726</v>
      </c>
      <c r="C730" s="80" t="s">
        <v>1102</v>
      </c>
      <c r="D730" s="74" t="s">
        <v>347</v>
      </c>
      <c r="E730" s="104">
        <v>405000</v>
      </c>
      <c r="F730" s="59"/>
    </row>
    <row r="731" spans="1:6" s="47" customFormat="1" ht="21.95" customHeight="1" x14ac:dyDescent="0.25">
      <c r="A731" s="103">
        <v>31190313</v>
      </c>
      <c r="B731" s="74">
        <v>727</v>
      </c>
      <c r="C731" s="80" t="s">
        <v>1167</v>
      </c>
      <c r="D731" s="74" t="s">
        <v>347</v>
      </c>
      <c r="E731" s="104">
        <v>243000</v>
      </c>
      <c r="F731" s="59"/>
    </row>
    <row r="732" spans="1:6" s="47" customFormat="1" ht="21.95" customHeight="1" x14ac:dyDescent="0.25">
      <c r="A732" s="103">
        <v>31190317</v>
      </c>
      <c r="B732" s="74">
        <v>728</v>
      </c>
      <c r="C732" s="80" t="s">
        <v>1099</v>
      </c>
      <c r="D732" s="74" t="s">
        <v>347</v>
      </c>
      <c r="E732" s="104">
        <v>270000</v>
      </c>
      <c r="F732" s="59"/>
    </row>
    <row r="733" spans="1:6" s="47" customFormat="1" ht="21.95" customHeight="1" x14ac:dyDescent="0.25">
      <c r="A733" s="103">
        <v>31701201</v>
      </c>
      <c r="B733" s="74">
        <v>729</v>
      </c>
      <c r="C733" s="108" t="s">
        <v>551</v>
      </c>
      <c r="D733" s="74" t="s">
        <v>347</v>
      </c>
      <c r="E733" s="104">
        <v>4919.3</v>
      </c>
      <c r="F733" s="59"/>
    </row>
    <row r="734" spans="1:6" s="47" customFormat="1" ht="21.95" customHeight="1" x14ac:dyDescent="0.25">
      <c r="A734" s="103">
        <v>31700101</v>
      </c>
      <c r="B734" s="74">
        <v>730</v>
      </c>
      <c r="C734" s="80" t="s">
        <v>646</v>
      </c>
      <c r="D734" s="74" t="s">
        <v>218</v>
      </c>
      <c r="E734" s="104">
        <v>34000</v>
      </c>
      <c r="F734" s="59"/>
    </row>
    <row r="735" spans="1:6" s="47" customFormat="1" ht="21.95" customHeight="1" x14ac:dyDescent="0.25">
      <c r="A735" s="103">
        <v>31150904</v>
      </c>
      <c r="B735" s="74">
        <v>731</v>
      </c>
      <c r="C735" s="80" t="s">
        <v>1053</v>
      </c>
      <c r="D735" s="74" t="s">
        <v>347</v>
      </c>
      <c r="E735" s="104">
        <v>236250</v>
      </c>
      <c r="F735" s="59"/>
    </row>
    <row r="736" spans="1:6" s="47" customFormat="1" ht="21.95" customHeight="1" x14ac:dyDescent="0.25">
      <c r="A736" s="103">
        <v>31150905</v>
      </c>
      <c r="B736" s="74">
        <v>732</v>
      </c>
      <c r="C736" s="80" t="s">
        <v>1054</v>
      </c>
      <c r="D736" s="74" t="s">
        <v>347</v>
      </c>
      <c r="E736" s="104">
        <v>229500</v>
      </c>
      <c r="F736" s="59"/>
    </row>
    <row r="737" spans="1:6" s="47" customFormat="1" ht="21.95" customHeight="1" x14ac:dyDescent="0.25">
      <c r="A737" s="103">
        <v>31150906</v>
      </c>
      <c r="B737" s="74">
        <v>733</v>
      </c>
      <c r="C737" s="80" t="s">
        <v>1055</v>
      </c>
      <c r="D737" s="74" t="s">
        <v>347</v>
      </c>
      <c r="E737" s="104">
        <v>256500</v>
      </c>
      <c r="F737" s="59"/>
    </row>
    <row r="738" spans="1:6" s="47" customFormat="1" ht="21.95" customHeight="1" x14ac:dyDescent="0.25">
      <c r="A738" s="103">
        <v>31381303</v>
      </c>
      <c r="B738" s="74">
        <v>734</v>
      </c>
      <c r="C738" s="80" t="s">
        <v>799</v>
      </c>
      <c r="D738" s="74" t="s">
        <v>347</v>
      </c>
      <c r="E738" s="104">
        <v>1250000</v>
      </c>
      <c r="F738" s="59"/>
    </row>
    <row r="739" spans="1:6" s="47" customFormat="1" ht="21.95" customHeight="1" x14ac:dyDescent="0.25">
      <c r="A739" s="103">
        <v>31381302</v>
      </c>
      <c r="B739" s="74">
        <v>735</v>
      </c>
      <c r="C739" s="80" t="s">
        <v>1007</v>
      </c>
      <c r="D739" s="74" t="s">
        <v>347</v>
      </c>
      <c r="E739" s="104">
        <v>1192660</v>
      </c>
      <c r="F739" s="59"/>
    </row>
    <row r="740" spans="1:6" s="47" customFormat="1" ht="21.95" customHeight="1" x14ac:dyDescent="0.25">
      <c r="A740" s="103">
        <v>31381301</v>
      </c>
      <c r="B740" s="74">
        <v>736</v>
      </c>
      <c r="C740" s="80" t="s">
        <v>798</v>
      </c>
      <c r="D740" s="74" t="s">
        <v>347</v>
      </c>
      <c r="E740" s="104">
        <v>369360</v>
      </c>
      <c r="F740" s="59"/>
    </row>
    <row r="741" spans="1:6" s="47" customFormat="1" ht="21.95" customHeight="1" x14ac:dyDescent="0.25">
      <c r="A741" s="103">
        <v>31381011</v>
      </c>
      <c r="B741" s="74">
        <v>737</v>
      </c>
      <c r="C741" s="80" t="s">
        <v>803</v>
      </c>
      <c r="D741" s="74" t="s">
        <v>347</v>
      </c>
      <c r="E741" s="104">
        <v>1200000</v>
      </c>
      <c r="F741" s="59"/>
    </row>
    <row r="742" spans="1:6" s="47" customFormat="1" ht="21.95" customHeight="1" x14ac:dyDescent="0.25">
      <c r="A742" s="103">
        <v>31381013</v>
      </c>
      <c r="B742" s="74">
        <v>738</v>
      </c>
      <c r="C742" s="80" t="s">
        <v>804</v>
      </c>
      <c r="D742" s="74" t="s">
        <v>347</v>
      </c>
      <c r="E742" s="104">
        <v>1200000</v>
      </c>
      <c r="F742" s="59"/>
    </row>
    <row r="743" spans="1:6" s="47" customFormat="1" ht="21.95" customHeight="1" x14ac:dyDescent="0.25">
      <c r="A743" s="103">
        <v>31380112</v>
      </c>
      <c r="B743" s="74">
        <v>739</v>
      </c>
      <c r="C743" s="80" t="s">
        <v>801</v>
      </c>
      <c r="D743" s="74" t="s">
        <v>164</v>
      </c>
      <c r="E743" s="104">
        <v>410550</v>
      </c>
      <c r="F743" s="59"/>
    </row>
    <row r="744" spans="1:6" s="47" customFormat="1" ht="21.95" customHeight="1" x14ac:dyDescent="0.25">
      <c r="A744" s="103">
        <v>31380102</v>
      </c>
      <c r="B744" s="74">
        <v>740</v>
      </c>
      <c r="C744" s="80" t="s">
        <v>797</v>
      </c>
      <c r="D744" s="74" t="s">
        <v>347</v>
      </c>
      <c r="E744" s="104">
        <v>690000</v>
      </c>
      <c r="F744" s="59"/>
    </row>
    <row r="745" spans="1:6" s="47" customFormat="1" ht="21.95" customHeight="1" x14ac:dyDescent="0.25">
      <c r="A745" s="103">
        <v>31380101</v>
      </c>
      <c r="B745" s="74">
        <v>741</v>
      </c>
      <c r="C745" s="80" t="s">
        <v>793</v>
      </c>
      <c r="D745" s="74" t="s">
        <v>347</v>
      </c>
      <c r="E745" s="104">
        <v>380000</v>
      </c>
      <c r="F745" s="59"/>
    </row>
    <row r="746" spans="1:6" s="47" customFormat="1" ht="21.95" customHeight="1" x14ac:dyDescent="0.25">
      <c r="A746" s="103">
        <v>31380121</v>
      </c>
      <c r="B746" s="74">
        <v>742</v>
      </c>
      <c r="C746" s="80" t="s">
        <v>1154</v>
      </c>
      <c r="D746" s="74" t="s">
        <v>347</v>
      </c>
      <c r="E746" s="104">
        <v>1920000</v>
      </c>
      <c r="F746" s="59"/>
    </row>
    <row r="747" spans="1:6" s="47" customFormat="1" ht="21.95" customHeight="1" x14ac:dyDescent="0.25">
      <c r="A747" s="103">
        <v>31380120</v>
      </c>
      <c r="B747" s="74">
        <v>743</v>
      </c>
      <c r="C747" s="80" t="s">
        <v>1103</v>
      </c>
      <c r="D747" s="74" t="s">
        <v>347</v>
      </c>
      <c r="E747" s="104">
        <v>1712000</v>
      </c>
      <c r="F747" s="59"/>
    </row>
    <row r="748" spans="1:6" s="47" customFormat="1" ht="21.95" customHeight="1" x14ac:dyDescent="0.25">
      <c r="A748" s="103">
        <v>31380122</v>
      </c>
      <c r="B748" s="74">
        <v>744</v>
      </c>
      <c r="C748" s="80" t="s">
        <v>1155</v>
      </c>
      <c r="D748" s="74" t="s">
        <v>347</v>
      </c>
      <c r="E748" s="104">
        <v>2500000</v>
      </c>
      <c r="F748" s="59"/>
    </row>
    <row r="749" spans="1:6" s="47" customFormat="1" ht="21.95" customHeight="1" x14ac:dyDescent="0.25">
      <c r="A749" s="103">
        <v>31380111</v>
      </c>
      <c r="B749" s="74">
        <v>745</v>
      </c>
      <c r="C749" s="80" t="s">
        <v>800</v>
      </c>
      <c r="D749" s="74" t="s">
        <v>347</v>
      </c>
      <c r="E749" s="104">
        <v>956073</v>
      </c>
      <c r="F749" s="59"/>
    </row>
    <row r="750" spans="1:6" s="47" customFormat="1" ht="21.95" customHeight="1" x14ac:dyDescent="0.25">
      <c r="A750" s="103">
        <v>31380113</v>
      </c>
      <c r="B750" s="74">
        <v>746</v>
      </c>
      <c r="C750" s="80" t="s">
        <v>802</v>
      </c>
      <c r="D750" s="74" t="s">
        <v>347</v>
      </c>
      <c r="E750" s="104">
        <v>1113000</v>
      </c>
      <c r="F750" s="59"/>
    </row>
    <row r="751" spans="1:6" s="47" customFormat="1" ht="21.95" customHeight="1" x14ac:dyDescent="0.25">
      <c r="A751" s="103">
        <v>31380901</v>
      </c>
      <c r="B751" s="74">
        <v>747</v>
      </c>
      <c r="C751" s="80" t="s">
        <v>805</v>
      </c>
      <c r="D751" s="74" t="s">
        <v>347</v>
      </c>
      <c r="E751" s="104">
        <v>662000</v>
      </c>
      <c r="F751" s="59"/>
    </row>
    <row r="752" spans="1:6" s="47" customFormat="1" ht="21.95" customHeight="1" x14ac:dyDescent="0.25">
      <c r="A752" s="103">
        <v>31381201</v>
      </c>
      <c r="B752" s="74">
        <v>748</v>
      </c>
      <c r="C752" s="80" t="s">
        <v>806</v>
      </c>
      <c r="D752" s="74" t="s">
        <v>347</v>
      </c>
      <c r="E752" s="104">
        <v>810000</v>
      </c>
      <c r="F752" s="59"/>
    </row>
    <row r="753" spans="1:6" s="47" customFormat="1" ht="21.95" customHeight="1" x14ac:dyDescent="0.25">
      <c r="A753" s="103">
        <v>31381202</v>
      </c>
      <c r="B753" s="74">
        <v>749</v>
      </c>
      <c r="C753" s="80" t="s">
        <v>807</v>
      </c>
      <c r="D753" s="74" t="s">
        <v>347</v>
      </c>
      <c r="E753" s="104">
        <v>1080000</v>
      </c>
      <c r="F753" s="59"/>
    </row>
    <row r="754" spans="1:6" s="47" customFormat="1" ht="21.95" customHeight="1" x14ac:dyDescent="0.25">
      <c r="A754" s="103">
        <v>31380801</v>
      </c>
      <c r="B754" s="74">
        <v>750</v>
      </c>
      <c r="C754" s="80" t="s">
        <v>1156</v>
      </c>
      <c r="D754" s="74" t="s">
        <v>347</v>
      </c>
      <c r="E754" s="104">
        <v>600000</v>
      </c>
      <c r="F754" s="59"/>
    </row>
    <row r="755" spans="1:6" s="47" customFormat="1" ht="21.95" customHeight="1" x14ac:dyDescent="0.25">
      <c r="A755" s="103">
        <v>31380801</v>
      </c>
      <c r="B755" s="74">
        <v>751</v>
      </c>
      <c r="C755" s="80" t="s">
        <v>1156</v>
      </c>
      <c r="D755" s="74" t="s">
        <v>347</v>
      </c>
      <c r="E755" s="104">
        <v>600000</v>
      </c>
      <c r="F755" s="59"/>
    </row>
    <row r="756" spans="1:6" s="47" customFormat="1" ht="21.95" customHeight="1" x14ac:dyDescent="0.25">
      <c r="A756" s="103">
        <v>31090101</v>
      </c>
      <c r="B756" s="74">
        <v>752</v>
      </c>
      <c r="C756" s="80" t="s">
        <v>448</v>
      </c>
      <c r="D756" s="74" t="s">
        <v>342</v>
      </c>
      <c r="E756" s="104">
        <v>2700000</v>
      </c>
      <c r="F756" s="59"/>
    </row>
    <row r="757" spans="1:6" s="47" customFormat="1" ht="21.95" customHeight="1" x14ac:dyDescent="0.25">
      <c r="A757" s="103">
        <v>31412205</v>
      </c>
      <c r="B757" s="74">
        <v>753</v>
      </c>
      <c r="C757" s="80" t="s">
        <v>922</v>
      </c>
      <c r="D757" s="74" t="s">
        <v>218</v>
      </c>
      <c r="E757" s="104">
        <v>431300</v>
      </c>
      <c r="F757" s="59"/>
    </row>
    <row r="758" spans="1:6" s="47" customFormat="1" ht="21.95" customHeight="1" x14ac:dyDescent="0.25">
      <c r="A758" s="103">
        <v>34010301</v>
      </c>
      <c r="B758" s="74">
        <v>754</v>
      </c>
      <c r="C758" s="80" t="s">
        <v>136</v>
      </c>
      <c r="D758" s="74" t="s">
        <v>137</v>
      </c>
      <c r="E758" s="104">
        <v>4000</v>
      </c>
      <c r="F758" s="59"/>
    </row>
    <row r="759" spans="1:6" s="47" customFormat="1" ht="21.95" customHeight="1" x14ac:dyDescent="0.25">
      <c r="A759" s="103">
        <v>31100104</v>
      </c>
      <c r="B759" s="74">
        <v>755</v>
      </c>
      <c r="C759" s="80" t="s">
        <v>1087</v>
      </c>
      <c r="D759" s="74" t="s">
        <v>218</v>
      </c>
      <c r="E759" s="104">
        <v>11800</v>
      </c>
      <c r="F759" s="59"/>
    </row>
    <row r="760" spans="1:6" s="47" customFormat="1" ht="21.95" customHeight="1" x14ac:dyDescent="0.25">
      <c r="A760" s="103">
        <v>31100101</v>
      </c>
      <c r="B760" s="74">
        <v>756</v>
      </c>
      <c r="C760" s="80" t="s">
        <v>564</v>
      </c>
      <c r="D760" s="74" t="s">
        <v>342</v>
      </c>
      <c r="E760" s="104">
        <v>2185285.7000000002</v>
      </c>
      <c r="F760" s="59"/>
    </row>
    <row r="761" spans="1:6" s="47" customFormat="1" ht="21.95" customHeight="1" x14ac:dyDescent="0.25">
      <c r="A761" s="103">
        <v>31100103</v>
      </c>
      <c r="B761" s="74">
        <v>757</v>
      </c>
      <c r="C761" s="80" t="s">
        <v>648</v>
      </c>
      <c r="D761" s="74" t="s">
        <v>342</v>
      </c>
      <c r="E761" s="104">
        <v>6905200</v>
      </c>
      <c r="F761" s="59"/>
    </row>
    <row r="762" spans="1:6" s="47" customFormat="1" ht="21.95" customHeight="1" x14ac:dyDescent="0.25">
      <c r="A762" s="103">
        <v>31100102</v>
      </c>
      <c r="B762" s="74">
        <v>758</v>
      </c>
      <c r="C762" s="80" t="s">
        <v>985</v>
      </c>
      <c r="D762" s="74" t="s">
        <v>342</v>
      </c>
      <c r="E762" s="104">
        <v>1381750</v>
      </c>
      <c r="F762" s="59"/>
    </row>
    <row r="763" spans="1:6" s="47" customFormat="1" ht="21.75" customHeight="1" x14ac:dyDescent="0.25">
      <c r="A763" s="103">
        <v>31131212</v>
      </c>
      <c r="B763" s="74">
        <v>759</v>
      </c>
      <c r="C763" s="80" t="s">
        <v>365</v>
      </c>
      <c r="D763" s="74" t="s">
        <v>218</v>
      </c>
      <c r="E763" s="104">
        <v>493000</v>
      </c>
      <c r="F763" s="59"/>
    </row>
    <row r="764" spans="1:6" s="47" customFormat="1" ht="21.95" customHeight="1" x14ac:dyDescent="0.25">
      <c r="A764" s="103">
        <v>31131211</v>
      </c>
      <c r="B764" s="74">
        <v>760</v>
      </c>
      <c r="C764" s="80" t="s">
        <v>364</v>
      </c>
      <c r="D764" s="74" t="s">
        <v>218</v>
      </c>
      <c r="E764" s="104">
        <v>17400</v>
      </c>
      <c r="F764" s="59"/>
    </row>
    <row r="765" spans="1:6" s="47" customFormat="1" ht="21.95" customHeight="1" x14ac:dyDescent="0.25">
      <c r="A765" s="103">
        <v>31210103</v>
      </c>
      <c r="B765" s="74">
        <v>761</v>
      </c>
      <c r="C765" s="80" t="s">
        <v>1008</v>
      </c>
      <c r="D765" s="74" t="s">
        <v>347</v>
      </c>
      <c r="E765" s="104">
        <v>94000</v>
      </c>
      <c r="F765" s="59"/>
    </row>
    <row r="766" spans="1:6" s="47" customFormat="1" ht="21.95" customHeight="1" x14ac:dyDescent="0.25">
      <c r="A766" s="103">
        <v>31210101</v>
      </c>
      <c r="B766" s="74">
        <v>762</v>
      </c>
      <c r="C766" s="80" t="s">
        <v>346</v>
      </c>
      <c r="D766" s="74" t="s">
        <v>347</v>
      </c>
      <c r="E766" s="104">
        <v>92500</v>
      </c>
      <c r="F766" s="59"/>
    </row>
    <row r="767" spans="1:6" s="47" customFormat="1" ht="21.95" customHeight="1" x14ac:dyDescent="0.25">
      <c r="A767" s="103">
        <v>31210104</v>
      </c>
      <c r="B767" s="74">
        <v>763</v>
      </c>
      <c r="C767" s="80" t="s">
        <v>498</v>
      </c>
      <c r="D767" s="74" t="s">
        <v>347</v>
      </c>
      <c r="E767" s="104">
        <v>94500</v>
      </c>
      <c r="F767" s="59"/>
    </row>
    <row r="768" spans="1:6" s="47" customFormat="1" ht="21.95" customHeight="1" x14ac:dyDescent="0.25">
      <c r="A768" s="103">
        <v>34020802</v>
      </c>
      <c r="B768" s="74">
        <v>764</v>
      </c>
      <c r="C768" s="80" t="s">
        <v>827</v>
      </c>
      <c r="D768" s="74" t="s">
        <v>218</v>
      </c>
      <c r="E768" s="104">
        <v>169000</v>
      </c>
      <c r="F768" s="59"/>
    </row>
    <row r="769" spans="1:6" s="47" customFormat="1" ht="21.95" customHeight="1" x14ac:dyDescent="0.25">
      <c r="A769" s="103">
        <v>31412302</v>
      </c>
      <c r="B769" s="74">
        <v>765</v>
      </c>
      <c r="C769" s="80" t="s">
        <v>661</v>
      </c>
      <c r="D769" s="74" t="s">
        <v>218</v>
      </c>
      <c r="E769" s="104">
        <v>475000</v>
      </c>
      <c r="F769" s="59"/>
    </row>
    <row r="770" spans="1:6" s="47" customFormat="1" ht="21.95" customHeight="1" x14ac:dyDescent="0.25">
      <c r="A770" s="103">
        <v>31390801</v>
      </c>
      <c r="B770" s="74">
        <v>766</v>
      </c>
      <c r="C770" s="80" t="s">
        <v>612</v>
      </c>
      <c r="D770" s="74" t="s">
        <v>218</v>
      </c>
      <c r="E770" s="104">
        <v>630000</v>
      </c>
      <c r="F770" s="59"/>
    </row>
    <row r="771" spans="1:6" s="47" customFormat="1" ht="21.95" customHeight="1" x14ac:dyDescent="0.25">
      <c r="A771" s="103">
        <v>31412201</v>
      </c>
      <c r="B771" s="74">
        <v>767</v>
      </c>
      <c r="C771" s="80" t="s">
        <v>710</v>
      </c>
      <c r="D771" s="74" t="s">
        <v>218</v>
      </c>
      <c r="E771" s="104">
        <v>592800</v>
      </c>
      <c r="F771" s="59"/>
    </row>
    <row r="772" spans="1:6" s="47" customFormat="1" ht="21.95" customHeight="1" x14ac:dyDescent="0.25">
      <c r="A772" s="103">
        <v>31380501</v>
      </c>
      <c r="B772" s="74">
        <v>768</v>
      </c>
      <c r="C772" s="80" t="s">
        <v>808</v>
      </c>
      <c r="D772" s="74" t="s">
        <v>1031</v>
      </c>
      <c r="E772" s="104">
        <v>60000</v>
      </c>
      <c r="F772" s="59"/>
    </row>
    <row r="773" spans="1:6" s="47" customFormat="1" ht="21.95" customHeight="1" x14ac:dyDescent="0.25">
      <c r="A773" s="103">
        <v>31350301</v>
      </c>
      <c r="B773" s="74">
        <v>769</v>
      </c>
      <c r="C773" s="80" t="s">
        <v>702</v>
      </c>
      <c r="D773" s="74" t="s">
        <v>347</v>
      </c>
      <c r="E773" s="104">
        <v>176999</v>
      </c>
      <c r="F773" s="59"/>
    </row>
    <row r="774" spans="1:6" s="47" customFormat="1" ht="21.95" customHeight="1" x14ac:dyDescent="0.25">
      <c r="A774" s="103">
        <v>31150807</v>
      </c>
      <c r="B774" s="74">
        <v>770</v>
      </c>
      <c r="C774" s="80" t="s">
        <v>471</v>
      </c>
      <c r="D774" s="74" t="s">
        <v>1031</v>
      </c>
      <c r="E774" s="104">
        <v>1000000</v>
      </c>
      <c r="F774" s="59"/>
    </row>
    <row r="775" spans="1:6" s="47" customFormat="1" ht="21.95" customHeight="1" x14ac:dyDescent="0.25">
      <c r="A775" s="103">
        <v>31150808</v>
      </c>
      <c r="B775" s="74">
        <v>771</v>
      </c>
      <c r="C775" s="80" t="s">
        <v>472</v>
      </c>
      <c r="D775" s="74" t="s">
        <v>1031</v>
      </c>
      <c r="E775" s="104">
        <v>1200000</v>
      </c>
      <c r="F775" s="59"/>
    </row>
    <row r="776" spans="1:6" s="47" customFormat="1" ht="21.95" customHeight="1" x14ac:dyDescent="0.25">
      <c r="A776" s="103">
        <v>31150805</v>
      </c>
      <c r="B776" s="74">
        <v>772</v>
      </c>
      <c r="C776" s="80" t="s">
        <v>469</v>
      </c>
      <c r="D776" s="74" t="s">
        <v>1031</v>
      </c>
      <c r="E776" s="104">
        <v>530000</v>
      </c>
      <c r="F776" s="59"/>
    </row>
    <row r="777" spans="1:6" s="47" customFormat="1" ht="21.95" customHeight="1" x14ac:dyDescent="0.25">
      <c r="A777" s="103">
        <v>31150806</v>
      </c>
      <c r="B777" s="74">
        <v>773</v>
      </c>
      <c r="C777" s="80" t="s">
        <v>470</v>
      </c>
      <c r="D777" s="74" t="s">
        <v>1031</v>
      </c>
      <c r="E777" s="104">
        <v>700000</v>
      </c>
      <c r="F777" s="59"/>
    </row>
    <row r="778" spans="1:6" s="47" customFormat="1" ht="21.95" customHeight="1" x14ac:dyDescent="0.25">
      <c r="A778" s="103">
        <v>32030101</v>
      </c>
      <c r="B778" s="74">
        <v>774</v>
      </c>
      <c r="C778" s="80" t="s">
        <v>825</v>
      </c>
      <c r="D778" s="74" t="s">
        <v>218</v>
      </c>
      <c r="E778" s="104">
        <v>300000</v>
      </c>
      <c r="F778" s="59"/>
    </row>
    <row r="779" spans="1:6" s="47" customFormat="1" ht="21.95" customHeight="1" x14ac:dyDescent="0.25">
      <c r="A779" s="103">
        <v>39080101</v>
      </c>
      <c r="B779" s="74">
        <v>775</v>
      </c>
      <c r="C779" s="80" t="s">
        <v>252</v>
      </c>
      <c r="D779" s="74" t="s">
        <v>218</v>
      </c>
      <c r="E779" s="104">
        <v>210522</v>
      </c>
      <c r="F779" s="59"/>
    </row>
    <row r="780" spans="1:6" s="47" customFormat="1" ht="21.95" customHeight="1" x14ac:dyDescent="0.25">
      <c r="A780" s="103">
        <v>31150803</v>
      </c>
      <c r="B780" s="74">
        <v>776</v>
      </c>
      <c r="C780" s="80" t="s">
        <v>467</v>
      </c>
      <c r="D780" s="74" t="s">
        <v>1031</v>
      </c>
      <c r="E780" s="104">
        <v>185000</v>
      </c>
      <c r="F780" s="59"/>
    </row>
    <row r="781" spans="1:6" s="47" customFormat="1" ht="21.95" customHeight="1" x14ac:dyDescent="0.25">
      <c r="A781" s="103">
        <v>31150801</v>
      </c>
      <c r="B781" s="74">
        <v>777</v>
      </c>
      <c r="C781" s="80" t="s">
        <v>463</v>
      </c>
      <c r="D781" s="74" t="s">
        <v>1031</v>
      </c>
      <c r="E781" s="104">
        <v>85000</v>
      </c>
      <c r="F781" s="59"/>
    </row>
    <row r="782" spans="1:6" s="47" customFormat="1" ht="21.95" customHeight="1" x14ac:dyDescent="0.25">
      <c r="A782" s="103">
        <v>31150802</v>
      </c>
      <c r="B782" s="74">
        <v>778</v>
      </c>
      <c r="C782" s="80" t="s">
        <v>466</v>
      </c>
      <c r="D782" s="74" t="s">
        <v>1031</v>
      </c>
      <c r="E782" s="104">
        <v>105000</v>
      </c>
      <c r="F782" s="59"/>
    </row>
    <row r="783" spans="1:6" s="47" customFormat="1" ht="21.95" customHeight="1" x14ac:dyDescent="0.25">
      <c r="A783" s="103">
        <v>31150804</v>
      </c>
      <c r="B783" s="74">
        <v>779</v>
      </c>
      <c r="C783" s="80" t="s">
        <v>468</v>
      </c>
      <c r="D783" s="74" t="s">
        <v>1031</v>
      </c>
      <c r="E783" s="104">
        <v>240000</v>
      </c>
      <c r="F783" s="59"/>
    </row>
    <row r="784" spans="1:6" s="47" customFormat="1" ht="21.95" customHeight="1" x14ac:dyDescent="0.25">
      <c r="A784" s="103">
        <v>32010209</v>
      </c>
      <c r="B784" s="74">
        <v>780</v>
      </c>
      <c r="C784" s="80" t="s">
        <v>411</v>
      </c>
      <c r="D784" s="74" t="s">
        <v>218</v>
      </c>
      <c r="E784" s="104">
        <v>290886.5</v>
      </c>
      <c r="F784" s="59"/>
    </row>
    <row r="785" spans="1:6" s="47" customFormat="1" ht="21.95" customHeight="1" x14ac:dyDescent="0.25">
      <c r="A785" s="103">
        <v>32010204</v>
      </c>
      <c r="B785" s="74">
        <v>781</v>
      </c>
      <c r="C785" s="80" t="s">
        <v>409</v>
      </c>
      <c r="D785" s="74" t="s">
        <v>218</v>
      </c>
      <c r="E785" s="104">
        <v>318990.8</v>
      </c>
      <c r="F785" s="59"/>
    </row>
    <row r="786" spans="1:6" s="47" customFormat="1" ht="21.95" customHeight="1" x14ac:dyDescent="0.25">
      <c r="A786" s="103">
        <v>32010205</v>
      </c>
      <c r="B786" s="74">
        <v>782</v>
      </c>
      <c r="C786" s="80" t="s">
        <v>410</v>
      </c>
      <c r="D786" s="74" t="s">
        <v>218</v>
      </c>
      <c r="E786" s="104">
        <v>290886.5</v>
      </c>
      <c r="F786" s="59"/>
    </row>
    <row r="787" spans="1:6" s="47" customFormat="1" ht="21.95" customHeight="1" x14ac:dyDescent="0.25">
      <c r="A787" s="103">
        <v>32010102</v>
      </c>
      <c r="B787" s="74">
        <v>783</v>
      </c>
      <c r="C787" s="80" t="s">
        <v>393</v>
      </c>
      <c r="D787" s="74" t="s">
        <v>218</v>
      </c>
      <c r="E787" s="104">
        <v>210566</v>
      </c>
      <c r="F787" s="59"/>
    </row>
    <row r="788" spans="1:6" s="47" customFormat="1" ht="21.95" customHeight="1" x14ac:dyDescent="0.25">
      <c r="A788" s="103">
        <v>32010112</v>
      </c>
      <c r="B788" s="74">
        <v>784</v>
      </c>
      <c r="C788" s="80" t="s">
        <v>395</v>
      </c>
      <c r="D788" s="74" t="s">
        <v>218</v>
      </c>
      <c r="E788" s="104">
        <v>196492.9</v>
      </c>
      <c r="F788" s="59"/>
    </row>
    <row r="789" spans="1:6" s="47" customFormat="1" ht="21.95" customHeight="1" x14ac:dyDescent="0.25">
      <c r="A789" s="103">
        <v>32010101</v>
      </c>
      <c r="B789" s="74">
        <v>785</v>
      </c>
      <c r="C789" s="80" t="s">
        <v>392</v>
      </c>
      <c r="D789" s="74" t="s">
        <v>218</v>
      </c>
      <c r="E789" s="104">
        <v>208851</v>
      </c>
      <c r="F789" s="59"/>
    </row>
    <row r="790" spans="1:6" s="47" customFormat="1" ht="21.95" customHeight="1" x14ac:dyDescent="0.25">
      <c r="A790" s="103">
        <v>32010103</v>
      </c>
      <c r="B790" s="74">
        <v>786</v>
      </c>
      <c r="C790" s="80" t="s">
        <v>394</v>
      </c>
      <c r="D790" s="74" t="s">
        <v>218</v>
      </c>
      <c r="E790" s="104">
        <v>217586.5</v>
      </c>
      <c r="F790" s="59"/>
    </row>
    <row r="791" spans="1:6" s="47" customFormat="1" ht="21.95" customHeight="1" x14ac:dyDescent="0.25">
      <c r="A791" s="103">
        <v>32010106</v>
      </c>
      <c r="B791" s="74">
        <v>787</v>
      </c>
      <c r="C791" s="80" t="s">
        <v>573</v>
      </c>
      <c r="D791" s="74" t="s">
        <v>218</v>
      </c>
      <c r="E791" s="104">
        <v>208148.5</v>
      </c>
      <c r="F791" s="59"/>
    </row>
    <row r="792" spans="1:6" s="47" customFormat="1" ht="21.95" customHeight="1" x14ac:dyDescent="0.25">
      <c r="A792" s="103">
        <v>32010109</v>
      </c>
      <c r="B792" s="74">
        <v>788</v>
      </c>
      <c r="C792" s="80" t="s">
        <v>373</v>
      </c>
      <c r="D792" s="74" t="s">
        <v>218</v>
      </c>
      <c r="E792" s="104">
        <v>206661.5</v>
      </c>
      <c r="F792" s="59"/>
    </row>
    <row r="793" spans="1:6" s="47" customFormat="1" ht="21.95" customHeight="1" x14ac:dyDescent="0.25">
      <c r="A793" s="103">
        <v>32010101</v>
      </c>
      <c r="B793" s="74">
        <v>789</v>
      </c>
      <c r="C793" s="80" t="s">
        <v>572</v>
      </c>
      <c r="D793" s="74" t="s">
        <v>218</v>
      </c>
      <c r="E793" s="104">
        <v>208851</v>
      </c>
      <c r="F793" s="59"/>
    </row>
    <row r="794" spans="1:6" s="47" customFormat="1" ht="21.95" customHeight="1" x14ac:dyDescent="0.25">
      <c r="A794" s="103">
        <v>32010309</v>
      </c>
      <c r="B794" s="74">
        <v>790</v>
      </c>
      <c r="C794" s="80" t="s">
        <v>396</v>
      </c>
      <c r="D794" s="74" t="s">
        <v>218</v>
      </c>
      <c r="E794" s="104">
        <v>284403.59999999998</v>
      </c>
      <c r="F794" s="59"/>
    </row>
    <row r="795" spans="1:6" s="47" customFormat="1" ht="21.95" customHeight="1" x14ac:dyDescent="0.25">
      <c r="A795" s="103">
        <v>32010306</v>
      </c>
      <c r="B795" s="74">
        <v>791</v>
      </c>
      <c r="C795" s="80" t="s">
        <v>575</v>
      </c>
      <c r="D795" s="74" t="s">
        <v>218</v>
      </c>
      <c r="E795" s="104">
        <v>284403.59999999998</v>
      </c>
      <c r="F795" s="59"/>
    </row>
    <row r="796" spans="1:6" s="47" customFormat="1" ht="21.95" customHeight="1" x14ac:dyDescent="0.25">
      <c r="A796" s="103">
        <v>32010305</v>
      </c>
      <c r="B796" s="74">
        <v>792</v>
      </c>
      <c r="C796" s="80" t="s">
        <v>574</v>
      </c>
      <c r="D796" s="74" t="s">
        <v>218</v>
      </c>
      <c r="E796" s="104">
        <v>284403.59999999998</v>
      </c>
      <c r="F796" s="59"/>
    </row>
    <row r="797" spans="1:6" s="47" customFormat="1" ht="21.95" customHeight="1" x14ac:dyDescent="0.25">
      <c r="A797" s="103">
        <v>39070202</v>
      </c>
      <c r="B797" s="74">
        <v>793</v>
      </c>
      <c r="C797" s="80" t="s">
        <v>281</v>
      </c>
      <c r="D797" s="74" t="s">
        <v>218</v>
      </c>
      <c r="E797" s="104">
        <v>290000</v>
      </c>
      <c r="F797" s="59"/>
    </row>
    <row r="798" spans="1:6" s="47" customFormat="1" ht="21.95" customHeight="1" x14ac:dyDescent="0.25">
      <c r="A798" s="103">
        <v>39070203</v>
      </c>
      <c r="B798" s="74">
        <v>794</v>
      </c>
      <c r="C798" s="80" t="s">
        <v>289</v>
      </c>
      <c r="D798" s="74" t="s">
        <v>218</v>
      </c>
      <c r="E798" s="104">
        <v>290000</v>
      </c>
      <c r="F798" s="59"/>
    </row>
    <row r="799" spans="1:6" s="47" customFormat="1" ht="21.95" customHeight="1" x14ac:dyDescent="0.25">
      <c r="A799" s="103">
        <v>31130101</v>
      </c>
      <c r="B799" s="74">
        <v>795</v>
      </c>
      <c r="C799" s="80" t="s">
        <v>352</v>
      </c>
      <c r="D799" s="74" t="s">
        <v>218</v>
      </c>
      <c r="E799" s="104">
        <v>189397</v>
      </c>
      <c r="F799" s="59"/>
    </row>
    <row r="800" spans="1:6" s="47" customFormat="1" ht="21.95" customHeight="1" x14ac:dyDescent="0.25">
      <c r="A800" s="103">
        <v>31030101</v>
      </c>
      <c r="B800" s="74">
        <v>796</v>
      </c>
      <c r="C800" s="80" t="s">
        <v>236</v>
      </c>
      <c r="D800" s="74" t="s">
        <v>184</v>
      </c>
      <c r="E800" s="104">
        <v>320000</v>
      </c>
      <c r="F800" s="59"/>
    </row>
    <row r="801" spans="1:6" s="47" customFormat="1" ht="21.95" customHeight="1" x14ac:dyDescent="0.25">
      <c r="A801" s="103">
        <v>31030201</v>
      </c>
      <c r="B801" s="74">
        <v>797</v>
      </c>
      <c r="C801" s="80" t="s">
        <v>233</v>
      </c>
      <c r="D801" s="74" t="s">
        <v>184</v>
      </c>
      <c r="E801" s="104">
        <v>675000</v>
      </c>
      <c r="F801" s="59"/>
    </row>
    <row r="802" spans="1:6" s="47" customFormat="1" ht="21.95" customHeight="1" x14ac:dyDescent="0.25">
      <c r="A802" s="103">
        <v>39100102</v>
      </c>
      <c r="B802" s="74">
        <v>798</v>
      </c>
      <c r="C802" s="80" t="s">
        <v>887</v>
      </c>
      <c r="D802" s="74" t="s">
        <v>218</v>
      </c>
      <c r="E802" s="104">
        <v>1082.2</v>
      </c>
      <c r="F802" s="59"/>
    </row>
    <row r="803" spans="1:6" s="47" customFormat="1" ht="21.95" customHeight="1" x14ac:dyDescent="0.25">
      <c r="A803" s="103">
        <v>39100103</v>
      </c>
      <c r="B803" s="74">
        <v>799</v>
      </c>
      <c r="C803" s="80" t="s">
        <v>870</v>
      </c>
      <c r="D803" s="74" t="s">
        <v>164</v>
      </c>
      <c r="E803" s="104">
        <v>506</v>
      </c>
      <c r="F803" s="59"/>
    </row>
    <row r="804" spans="1:6" s="47" customFormat="1" ht="21.95" customHeight="1" x14ac:dyDescent="0.25">
      <c r="A804" s="103">
        <v>31030202</v>
      </c>
      <c r="B804" s="74">
        <v>800</v>
      </c>
      <c r="C804" s="80" t="s">
        <v>232</v>
      </c>
      <c r="D804" s="74" t="s">
        <v>184</v>
      </c>
      <c r="E804" s="104">
        <v>974375</v>
      </c>
      <c r="F804" s="59"/>
    </row>
    <row r="805" spans="1:6" s="47" customFormat="1" ht="21.95" customHeight="1" x14ac:dyDescent="0.25">
      <c r="A805" s="103">
        <v>31030203</v>
      </c>
      <c r="B805" s="74">
        <v>801</v>
      </c>
      <c r="C805" s="80" t="s">
        <v>339</v>
      </c>
      <c r="D805" s="74" t="s">
        <v>184</v>
      </c>
      <c r="E805" s="104">
        <v>1067833.3</v>
      </c>
      <c r="F805" s="59"/>
    </row>
    <row r="806" spans="1:6" s="47" customFormat="1" ht="21.95" customHeight="1" x14ac:dyDescent="0.25">
      <c r="A806" s="103">
        <v>31472201</v>
      </c>
      <c r="B806" s="74">
        <v>802</v>
      </c>
      <c r="C806" s="80" t="s">
        <v>553</v>
      </c>
      <c r="D806" s="74" t="s">
        <v>218</v>
      </c>
      <c r="E806" s="104">
        <v>1200000</v>
      </c>
      <c r="F806" s="59"/>
    </row>
    <row r="807" spans="1:6" s="47" customFormat="1" ht="21.95" customHeight="1" x14ac:dyDescent="0.25">
      <c r="A807" s="103">
        <v>31030801</v>
      </c>
      <c r="B807" s="74">
        <v>803</v>
      </c>
      <c r="C807" s="80" t="s">
        <v>952</v>
      </c>
      <c r="D807" s="74" t="s">
        <v>184</v>
      </c>
      <c r="E807" s="104">
        <v>497200</v>
      </c>
      <c r="F807" s="59"/>
    </row>
    <row r="808" spans="1:6" s="47" customFormat="1" ht="21.95" customHeight="1" x14ac:dyDescent="0.25">
      <c r="A808" s="103">
        <v>31040202</v>
      </c>
      <c r="B808" s="74">
        <v>804</v>
      </c>
      <c r="C808" s="80" t="s">
        <v>940</v>
      </c>
      <c r="D808" s="74" t="s">
        <v>184</v>
      </c>
      <c r="E808" s="104">
        <v>917500</v>
      </c>
      <c r="F808" s="59"/>
    </row>
    <row r="809" spans="1:6" s="47" customFormat="1" ht="21.95" customHeight="1" x14ac:dyDescent="0.25">
      <c r="A809" s="103">
        <v>31040201</v>
      </c>
      <c r="B809" s="74">
        <v>805</v>
      </c>
      <c r="C809" s="80" t="s">
        <v>939</v>
      </c>
      <c r="D809" s="74" t="s">
        <v>184</v>
      </c>
      <c r="E809" s="104">
        <v>917500</v>
      </c>
      <c r="F809" s="59"/>
    </row>
    <row r="810" spans="1:6" s="47" customFormat="1" ht="21.95" customHeight="1" x14ac:dyDescent="0.25">
      <c r="A810" s="103">
        <v>31040203</v>
      </c>
      <c r="B810" s="74">
        <v>806</v>
      </c>
      <c r="C810" s="80" t="s">
        <v>941</v>
      </c>
      <c r="D810" s="74" t="s">
        <v>184</v>
      </c>
      <c r="E810" s="104">
        <v>917500</v>
      </c>
      <c r="F810" s="59"/>
    </row>
    <row r="811" spans="1:6" s="47" customFormat="1" ht="21.95" customHeight="1" x14ac:dyDescent="0.25">
      <c r="A811" s="103">
        <v>31040103</v>
      </c>
      <c r="B811" s="74">
        <v>807</v>
      </c>
      <c r="C811" s="80" t="s">
        <v>938</v>
      </c>
      <c r="D811" s="74" t="s">
        <v>184</v>
      </c>
      <c r="E811" s="104">
        <v>674500</v>
      </c>
      <c r="F811" s="59"/>
    </row>
    <row r="812" spans="1:6" s="47" customFormat="1" ht="21.95" customHeight="1" x14ac:dyDescent="0.25">
      <c r="A812" s="103">
        <v>31040102</v>
      </c>
      <c r="B812" s="74">
        <v>808</v>
      </c>
      <c r="C812" s="80" t="s">
        <v>229</v>
      </c>
      <c r="D812" s="74" t="s">
        <v>184</v>
      </c>
      <c r="E812" s="104">
        <v>674500</v>
      </c>
      <c r="F812" s="59"/>
    </row>
    <row r="813" spans="1:6" s="47" customFormat="1" ht="21.95" customHeight="1" x14ac:dyDescent="0.25">
      <c r="A813" s="103">
        <v>31040101</v>
      </c>
      <c r="B813" s="74">
        <v>809</v>
      </c>
      <c r="C813" s="80" t="s">
        <v>228</v>
      </c>
      <c r="D813" s="74" t="s">
        <v>184</v>
      </c>
      <c r="E813" s="104">
        <v>652000</v>
      </c>
      <c r="F813" s="59"/>
    </row>
    <row r="814" spans="1:6" s="47" customFormat="1" ht="21.95" customHeight="1" x14ac:dyDescent="0.25">
      <c r="A814" s="103">
        <v>31250401</v>
      </c>
      <c r="B814" s="74">
        <v>810</v>
      </c>
      <c r="C814" s="80" t="s">
        <v>243</v>
      </c>
      <c r="D814" s="74" t="s">
        <v>218</v>
      </c>
      <c r="E814" s="104">
        <v>156600</v>
      </c>
      <c r="F814" s="59"/>
    </row>
    <row r="815" spans="1:6" s="47" customFormat="1" ht="21.95" customHeight="1" x14ac:dyDescent="0.25">
      <c r="A815" s="103">
        <v>31280603</v>
      </c>
      <c r="B815" s="74">
        <v>811</v>
      </c>
      <c r="C815" s="80" t="s">
        <v>602</v>
      </c>
      <c r="D815" s="74" t="s">
        <v>218</v>
      </c>
      <c r="E815" s="104">
        <v>192000</v>
      </c>
      <c r="F815" s="59"/>
    </row>
    <row r="816" spans="1:6" s="47" customFormat="1" ht="21.95" customHeight="1" x14ac:dyDescent="0.25">
      <c r="A816" s="103">
        <v>31230901</v>
      </c>
      <c r="B816" s="74">
        <v>812</v>
      </c>
      <c r="C816" s="80" t="s">
        <v>1058</v>
      </c>
      <c r="D816" s="74" t="s">
        <v>218</v>
      </c>
      <c r="E816" s="104">
        <v>300000</v>
      </c>
      <c r="F816" s="59"/>
    </row>
    <row r="817" spans="1:6" s="47" customFormat="1" ht="21.95" customHeight="1" x14ac:dyDescent="0.25">
      <c r="A817" s="103">
        <v>31412005</v>
      </c>
      <c r="B817" s="74">
        <v>813</v>
      </c>
      <c r="C817" s="80" t="s">
        <v>925</v>
      </c>
      <c r="D817" s="74" t="s">
        <v>164</v>
      </c>
      <c r="E817" s="104">
        <v>3119</v>
      </c>
      <c r="F817" s="59"/>
    </row>
    <row r="818" spans="1:6" s="47" customFormat="1" ht="21.95" customHeight="1" x14ac:dyDescent="0.25">
      <c r="A818" s="103">
        <v>31140202</v>
      </c>
      <c r="B818" s="74">
        <v>814</v>
      </c>
      <c r="C818" s="80" t="s">
        <v>427</v>
      </c>
      <c r="D818" s="74" t="s">
        <v>184</v>
      </c>
      <c r="E818" s="104">
        <v>3200983</v>
      </c>
      <c r="F818" s="59"/>
    </row>
    <row r="819" spans="1:6" s="47" customFormat="1" ht="21.95" customHeight="1" x14ac:dyDescent="0.25">
      <c r="A819" s="103">
        <v>31140201</v>
      </c>
      <c r="B819" s="74">
        <v>815</v>
      </c>
      <c r="C819" s="80" t="s">
        <v>220</v>
      </c>
      <c r="D819" s="74" t="s">
        <v>184</v>
      </c>
      <c r="E819" s="104">
        <v>3307281</v>
      </c>
      <c r="F819" s="59"/>
    </row>
    <row r="820" spans="1:6" s="47" customFormat="1" ht="21.95" customHeight="1" x14ac:dyDescent="0.25">
      <c r="A820" s="103">
        <v>31140606</v>
      </c>
      <c r="B820" s="74">
        <v>816</v>
      </c>
      <c r="C820" s="80" t="s">
        <v>860</v>
      </c>
      <c r="D820" s="74" t="s">
        <v>184</v>
      </c>
      <c r="E820" s="104">
        <v>3955050</v>
      </c>
      <c r="F820" s="59"/>
    </row>
    <row r="821" spans="1:6" s="47" customFormat="1" ht="21.95" customHeight="1" x14ac:dyDescent="0.25">
      <c r="A821" s="103">
        <v>31140902</v>
      </c>
      <c r="B821" s="74">
        <v>817</v>
      </c>
      <c r="C821" s="80" t="s">
        <v>426</v>
      </c>
      <c r="D821" s="74" t="s">
        <v>184</v>
      </c>
      <c r="E821" s="104">
        <v>2897491</v>
      </c>
      <c r="F821" s="59"/>
    </row>
    <row r="822" spans="1:6" s="47" customFormat="1" ht="21.95" customHeight="1" x14ac:dyDescent="0.25">
      <c r="A822" s="103">
        <v>31141101</v>
      </c>
      <c r="B822" s="74">
        <v>818</v>
      </c>
      <c r="C822" s="80" t="s">
        <v>428</v>
      </c>
      <c r="D822" s="74" t="s">
        <v>184</v>
      </c>
      <c r="E822" s="104">
        <v>2360157</v>
      </c>
      <c r="F822" s="59"/>
    </row>
    <row r="823" spans="1:6" s="47" customFormat="1" ht="21.95" customHeight="1" x14ac:dyDescent="0.25">
      <c r="A823" s="103">
        <v>31140301</v>
      </c>
      <c r="B823" s="74">
        <v>819</v>
      </c>
      <c r="C823" s="80" t="s">
        <v>219</v>
      </c>
      <c r="D823" s="74" t="s">
        <v>184</v>
      </c>
      <c r="E823" s="104">
        <v>3087583</v>
      </c>
      <c r="F823" s="59"/>
    </row>
    <row r="824" spans="1:6" s="47" customFormat="1" ht="21.95" customHeight="1" x14ac:dyDescent="0.25">
      <c r="A824" s="103">
        <v>31140401</v>
      </c>
      <c r="B824" s="74">
        <v>820</v>
      </c>
      <c r="C824" s="80" t="s">
        <v>223</v>
      </c>
      <c r="D824" s="74" t="s">
        <v>184</v>
      </c>
      <c r="E824" s="104">
        <v>2883157</v>
      </c>
      <c r="F824" s="59"/>
    </row>
    <row r="825" spans="1:6" s="47" customFormat="1" ht="21.95" customHeight="1" x14ac:dyDescent="0.25">
      <c r="A825" s="103">
        <v>31140102</v>
      </c>
      <c r="B825" s="74">
        <v>821</v>
      </c>
      <c r="C825" s="80" t="s">
        <v>438</v>
      </c>
      <c r="D825" s="74" t="s">
        <v>184</v>
      </c>
      <c r="E825" s="104">
        <v>3082967</v>
      </c>
      <c r="F825" s="59"/>
    </row>
    <row r="826" spans="1:6" s="47" customFormat="1" ht="21.95" customHeight="1" x14ac:dyDescent="0.25">
      <c r="A826" s="103">
        <v>31140103</v>
      </c>
      <c r="B826" s="74">
        <v>822</v>
      </c>
      <c r="C826" s="80" t="s">
        <v>650</v>
      </c>
      <c r="D826" s="74" t="s">
        <v>184</v>
      </c>
      <c r="E826" s="104">
        <v>3258855</v>
      </c>
      <c r="F826" s="59"/>
    </row>
    <row r="827" spans="1:6" s="47" customFormat="1" ht="21.95" customHeight="1" x14ac:dyDescent="0.25">
      <c r="A827" s="103">
        <v>31140101</v>
      </c>
      <c r="B827" s="74">
        <v>823</v>
      </c>
      <c r="C827" s="80" t="s">
        <v>221</v>
      </c>
      <c r="D827" s="74" t="s">
        <v>184</v>
      </c>
      <c r="E827" s="104">
        <v>2987847</v>
      </c>
      <c r="F827" s="59"/>
    </row>
    <row r="828" spans="1:6" s="47" customFormat="1" ht="21.95" customHeight="1" x14ac:dyDescent="0.25">
      <c r="A828" s="103">
        <v>31140104</v>
      </c>
      <c r="B828" s="74">
        <v>824</v>
      </c>
      <c r="C828" s="80" t="s">
        <v>1052</v>
      </c>
      <c r="D828" s="74" t="s">
        <v>184</v>
      </c>
      <c r="E828" s="104">
        <v>3400000</v>
      </c>
      <c r="F828" s="59"/>
    </row>
    <row r="829" spans="1:6" s="47" customFormat="1" ht="21.95" customHeight="1" x14ac:dyDescent="0.25">
      <c r="A829" s="103">
        <v>31480311</v>
      </c>
      <c r="B829" s="74">
        <v>825</v>
      </c>
      <c r="C829" s="80" t="s">
        <v>682</v>
      </c>
      <c r="D829" s="74" t="s">
        <v>218</v>
      </c>
      <c r="E829" s="104">
        <v>196000</v>
      </c>
      <c r="F829" s="59"/>
    </row>
    <row r="830" spans="1:6" s="47" customFormat="1" ht="21.95" customHeight="1" x14ac:dyDescent="0.25">
      <c r="A830" s="103">
        <v>31480321</v>
      </c>
      <c r="B830" s="74">
        <v>826</v>
      </c>
      <c r="C830" s="80" t="s">
        <v>683</v>
      </c>
      <c r="D830" s="74" t="s">
        <v>218</v>
      </c>
      <c r="E830" s="104">
        <v>180000</v>
      </c>
      <c r="F830" s="59"/>
    </row>
    <row r="831" spans="1:6" s="47" customFormat="1" ht="21.95" customHeight="1" x14ac:dyDescent="0.25">
      <c r="A831" s="103">
        <v>31480301</v>
      </c>
      <c r="B831" s="74">
        <v>827</v>
      </c>
      <c r="C831" s="80" t="s">
        <v>681</v>
      </c>
      <c r="D831" s="74" t="s">
        <v>218</v>
      </c>
      <c r="E831" s="104">
        <v>147000</v>
      </c>
      <c r="F831" s="59"/>
    </row>
    <row r="832" spans="1:6" s="47" customFormat="1" ht="21.95" customHeight="1" x14ac:dyDescent="0.25">
      <c r="A832" s="103">
        <v>31180301</v>
      </c>
      <c r="B832" s="74">
        <v>828</v>
      </c>
      <c r="C832" s="80" t="s">
        <v>729</v>
      </c>
      <c r="D832" s="74" t="s">
        <v>347</v>
      </c>
      <c r="E832" s="104">
        <v>120018</v>
      </c>
      <c r="F832" s="59"/>
    </row>
    <row r="833" spans="1:6" s="47" customFormat="1" ht="21.95" customHeight="1" x14ac:dyDescent="0.25">
      <c r="A833" s="103">
        <v>31180302</v>
      </c>
      <c r="B833" s="74">
        <v>829</v>
      </c>
      <c r="C833" s="80" t="s">
        <v>730</v>
      </c>
      <c r="D833" s="74" t="s">
        <v>347</v>
      </c>
      <c r="E833" s="104">
        <v>121503</v>
      </c>
      <c r="F833" s="59"/>
    </row>
    <row r="834" spans="1:6" s="47" customFormat="1" ht="21.95" customHeight="1" x14ac:dyDescent="0.25">
      <c r="A834" s="103">
        <v>31180303</v>
      </c>
      <c r="B834" s="74">
        <v>830</v>
      </c>
      <c r="C834" s="80" t="s">
        <v>731</v>
      </c>
      <c r="D834" s="74" t="s">
        <v>347</v>
      </c>
      <c r="E834" s="104">
        <v>125958</v>
      </c>
      <c r="F834" s="59"/>
    </row>
    <row r="835" spans="1:6" s="47" customFormat="1" ht="21.95" customHeight="1" x14ac:dyDescent="0.25">
      <c r="A835" s="103">
        <v>31180304</v>
      </c>
      <c r="B835" s="74">
        <v>831</v>
      </c>
      <c r="C835" s="80" t="s">
        <v>732</v>
      </c>
      <c r="D835" s="74" t="s">
        <v>347</v>
      </c>
      <c r="E835" s="104">
        <v>163350</v>
      </c>
      <c r="F835" s="59"/>
    </row>
    <row r="836" spans="1:6" s="47" customFormat="1" ht="21.95" customHeight="1" x14ac:dyDescent="0.25">
      <c r="A836" s="103">
        <v>31180101</v>
      </c>
      <c r="B836" s="74">
        <v>832</v>
      </c>
      <c r="C836" s="80" t="s">
        <v>726</v>
      </c>
      <c r="D836" s="74" t="s">
        <v>347</v>
      </c>
      <c r="E836" s="104">
        <v>103950</v>
      </c>
      <c r="F836" s="59"/>
    </row>
    <row r="837" spans="1:6" s="47" customFormat="1" ht="21.95" customHeight="1" x14ac:dyDescent="0.25">
      <c r="A837" s="103">
        <v>31180102</v>
      </c>
      <c r="B837" s="74">
        <v>833</v>
      </c>
      <c r="C837" s="80" t="s">
        <v>728</v>
      </c>
      <c r="D837" s="74" t="s">
        <v>347</v>
      </c>
      <c r="E837" s="104">
        <v>108000</v>
      </c>
      <c r="F837" s="59"/>
    </row>
    <row r="838" spans="1:6" s="47" customFormat="1" ht="21.95" customHeight="1" x14ac:dyDescent="0.25">
      <c r="A838" s="103">
        <v>31180403</v>
      </c>
      <c r="B838" s="74">
        <v>834</v>
      </c>
      <c r="C838" s="80" t="s">
        <v>733</v>
      </c>
      <c r="D838" s="74" t="s">
        <v>347</v>
      </c>
      <c r="E838" s="104">
        <v>154440</v>
      </c>
      <c r="F838" s="59"/>
    </row>
    <row r="839" spans="1:6" s="47" customFormat="1" ht="21.95" customHeight="1" x14ac:dyDescent="0.25">
      <c r="A839" s="103">
        <v>31180404</v>
      </c>
      <c r="B839" s="74">
        <v>835</v>
      </c>
      <c r="C839" s="80" t="s">
        <v>734</v>
      </c>
      <c r="D839" s="74" t="s">
        <v>347</v>
      </c>
      <c r="E839" s="104">
        <v>207900</v>
      </c>
      <c r="F839" s="59"/>
    </row>
    <row r="840" spans="1:6" s="47" customFormat="1" ht="21.95" customHeight="1" x14ac:dyDescent="0.25">
      <c r="A840" s="103">
        <v>31180405</v>
      </c>
      <c r="B840" s="74">
        <v>836</v>
      </c>
      <c r="C840" s="80" t="s">
        <v>735</v>
      </c>
      <c r="D840" s="74" t="s">
        <v>347</v>
      </c>
      <c r="E840" s="104">
        <v>350000</v>
      </c>
      <c r="F840" s="59"/>
    </row>
    <row r="841" spans="1:6" s="47" customFormat="1" ht="21.95" customHeight="1" x14ac:dyDescent="0.25">
      <c r="A841" s="103">
        <v>31180501</v>
      </c>
      <c r="B841" s="74">
        <v>837</v>
      </c>
      <c r="C841" s="80" t="s">
        <v>736</v>
      </c>
      <c r="D841" s="74" t="s">
        <v>347</v>
      </c>
      <c r="E841" s="104">
        <v>207900</v>
      </c>
      <c r="F841" s="59"/>
    </row>
    <row r="842" spans="1:6" s="47" customFormat="1" ht="21.95" customHeight="1" x14ac:dyDescent="0.25">
      <c r="A842" s="103">
        <v>31180601</v>
      </c>
      <c r="B842" s="74">
        <v>838</v>
      </c>
      <c r="C842" s="80" t="s">
        <v>737</v>
      </c>
      <c r="D842" s="74" t="s">
        <v>347</v>
      </c>
      <c r="E842" s="104">
        <v>130977</v>
      </c>
      <c r="F842" s="59"/>
    </row>
    <row r="843" spans="1:6" s="47" customFormat="1" ht="21.95" customHeight="1" x14ac:dyDescent="0.25">
      <c r="A843" s="103">
        <v>31180604</v>
      </c>
      <c r="B843" s="74">
        <v>839</v>
      </c>
      <c r="C843" s="80" t="s">
        <v>740</v>
      </c>
      <c r="D843" s="74" t="s">
        <v>347</v>
      </c>
      <c r="E843" s="104">
        <v>133650</v>
      </c>
      <c r="F843" s="59"/>
    </row>
    <row r="844" spans="1:6" s="47" customFormat="1" ht="21.95" customHeight="1" x14ac:dyDescent="0.25">
      <c r="A844" s="103">
        <v>31180605</v>
      </c>
      <c r="B844" s="74">
        <v>840</v>
      </c>
      <c r="C844" s="80" t="s">
        <v>741</v>
      </c>
      <c r="D844" s="74" t="s">
        <v>347</v>
      </c>
      <c r="E844" s="104">
        <v>163350</v>
      </c>
      <c r="F844" s="59"/>
    </row>
    <row r="845" spans="1:6" s="47" customFormat="1" ht="21.95" customHeight="1" x14ac:dyDescent="0.25">
      <c r="A845" s="103">
        <v>31180603</v>
      </c>
      <c r="B845" s="74">
        <v>841</v>
      </c>
      <c r="C845" s="80" t="s">
        <v>739</v>
      </c>
      <c r="D845" s="74" t="s">
        <v>347</v>
      </c>
      <c r="E845" s="104">
        <v>163350</v>
      </c>
      <c r="F845" s="59"/>
    </row>
    <row r="846" spans="1:6" s="47" customFormat="1" ht="21.95" customHeight="1" x14ac:dyDescent="0.25">
      <c r="A846" s="103">
        <v>31180602</v>
      </c>
      <c r="B846" s="74">
        <v>842</v>
      </c>
      <c r="C846" s="80" t="s">
        <v>738</v>
      </c>
      <c r="D846" s="74" t="s">
        <v>347</v>
      </c>
      <c r="E846" s="104">
        <v>163350</v>
      </c>
      <c r="F846" s="59"/>
    </row>
    <row r="847" spans="1:6" s="47" customFormat="1" ht="21.95" customHeight="1" x14ac:dyDescent="0.25">
      <c r="A847" s="103">
        <v>31311301</v>
      </c>
      <c r="B847" s="74">
        <v>843</v>
      </c>
      <c r="C847" s="80" t="s">
        <v>611</v>
      </c>
      <c r="D847" s="74" t="s">
        <v>43</v>
      </c>
      <c r="E847" s="104">
        <v>2148.9</v>
      </c>
      <c r="F847" s="59"/>
    </row>
    <row r="848" spans="1:6" s="47" customFormat="1" ht="21.95" customHeight="1" x14ac:dyDescent="0.25">
      <c r="A848" s="103">
        <v>31430501</v>
      </c>
      <c r="B848" s="74">
        <v>844</v>
      </c>
      <c r="C848" s="80" t="s">
        <v>632</v>
      </c>
      <c r="D848" s="74" t="s">
        <v>43</v>
      </c>
      <c r="E848" s="104">
        <v>2090</v>
      </c>
      <c r="F848" s="59"/>
    </row>
    <row r="849" spans="1:6" s="47" customFormat="1" ht="21.95" customHeight="1" x14ac:dyDescent="0.25">
      <c r="A849" s="103">
        <v>31430601</v>
      </c>
      <c r="B849" s="74">
        <v>845</v>
      </c>
      <c r="C849" s="80" t="s">
        <v>637</v>
      </c>
      <c r="D849" s="74" t="s">
        <v>43</v>
      </c>
      <c r="E849" s="104">
        <v>1702</v>
      </c>
      <c r="F849" s="59"/>
    </row>
    <row r="850" spans="1:6" s="47" customFormat="1" ht="21.95" customHeight="1" x14ac:dyDescent="0.25">
      <c r="A850" s="103">
        <v>31430101</v>
      </c>
      <c r="B850" s="74">
        <v>846</v>
      </c>
      <c r="C850" s="80" t="s">
        <v>241</v>
      </c>
      <c r="D850" s="74" t="s">
        <v>218</v>
      </c>
      <c r="E850" s="104">
        <v>200000</v>
      </c>
      <c r="F850" s="59"/>
    </row>
    <row r="851" spans="1:6" s="47" customFormat="1" ht="21.95" customHeight="1" x14ac:dyDescent="0.25">
      <c r="A851" s="103">
        <v>31430204</v>
      </c>
      <c r="B851" s="74">
        <v>847</v>
      </c>
      <c r="C851" s="80" t="s">
        <v>1077</v>
      </c>
      <c r="D851" s="74" t="s">
        <v>43</v>
      </c>
      <c r="E851" s="104">
        <v>15700</v>
      </c>
      <c r="F851" s="59"/>
    </row>
    <row r="852" spans="1:6" s="47" customFormat="1" ht="21.95" customHeight="1" x14ac:dyDescent="0.25">
      <c r="A852" s="103">
        <v>31430205</v>
      </c>
      <c r="B852" s="74">
        <v>848</v>
      </c>
      <c r="C852" s="80" t="s">
        <v>1078</v>
      </c>
      <c r="D852" s="74" t="s">
        <v>43</v>
      </c>
      <c r="E852" s="104">
        <v>7300</v>
      </c>
      <c r="F852" s="59"/>
    </row>
    <row r="853" spans="1:6" s="47" customFormat="1" ht="21.95" customHeight="1" x14ac:dyDescent="0.25">
      <c r="A853" s="103">
        <v>31250203</v>
      </c>
      <c r="B853" s="74">
        <v>849</v>
      </c>
      <c r="C853" s="80" t="s">
        <v>319</v>
      </c>
      <c r="D853" s="74" t="s">
        <v>218</v>
      </c>
      <c r="E853" s="104">
        <v>116000</v>
      </c>
      <c r="F853" s="59"/>
    </row>
    <row r="854" spans="1:6" s="47" customFormat="1" ht="21.95" customHeight="1" x14ac:dyDescent="0.25">
      <c r="A854" s="103">
        <v>31250204</v>
      </c>
      <c r="B854" s="74">
        <v>850</v>
      </c>
      <c r="C854" s="80" t="s">
        <v>320</v>
      </c>
      <c r="D854" s="74" t="s">
        <v>218</v>
      </c>
      <c r="E854" s="104">
        <v>122000</v>
      </c>
      <c r="F854" s="59"/>
    </row>
    <row r="855" spans="1:6" s="47" customFormat="1" ht="21.95" customHeight="1" x14ac:dyDescent="0.25">
      <c r="A855" s="103">
        <v>31250205</v>
      </c>
      <c r="B855" s="74">
        <v>851</v>
      </c>
      <c r="C855" s="80" t="s">
        <v>321</v>
      </c>
      <c r="D855" s="74" t="s">
        <v>218</v>
      </c>
      <c r="E855" s="104">
        <v>118000</v>
      </c>
      <c r="F855" s="59"/>
    </row>
    <row r="856" spans="1:6" s="47" customFormat="1" ht="21.95" customHeight="1" x14ac:dyDescent="0.25">
      <c r="A856" s="103">
        <v>31250206</v>
      </c>
      <c r="B856" s="74">
        <v>852</v>
      </c>
      <c r="C856" s="80" t="s">
        <v>322</v>
      </c>
      <c r="D856" s="74" t="s">
        <v>218</v>
      </c>
      <c r="E856" s="104">
        <v>117000</v>
      </c>
      <c r="F856" s="59"/>
    </row>
    <row r="857" spans="1:6" s="47" customFormat="1" ht="21.95" customHeight="1" x14ac:dyDescent="0.25">
      <c r="A857" s="103">
        <v>31250201</v>
      </c>
      <c r="B857" s="74">
        <v>853</v>
      </c>
      <c r="C857" s="80" t="s">
        <v>317</v>
      </c>
      <c r="D857" s="74" t="s">
        <v>218</v>
      </c>
      <c r="E857" s="104">
        <v>121000</v>
      </c>
      <c r="F857" s="59"/>
    </row>
    <row r="858" spans="1:6" s="47" customFormat="1" ht="21.95" customHeight="1" x14ac:dyDescent="0.25">
      <c r="A858" s="103">
        <v>31250202</v>
      </c>
      <c r="B858" s="74">
        <v>854</v>
      </c>
      <c r="C858" s="80" t="s">
        <v>318</v>
      </c>
      <c r="D858" s="74" t="s">
        <v>218</v>
      </c>
      <c r="E858" s="104">
        <v>117000</v>
      </c>
      <c r="F858" s="59"/>
    </row>
    <row r="859" spans="1:6" s="47" customFormat="1" ht="21.95" customHeight="1" x14ac:dyDescent="0.25">
      <c r="A859" s="103">
        <v>31250244</v>
      </c>
      <c r="B859" s="74">
        <v>855</v>
      </c>
      <c r="C859" s="80" t="s">
        <v>1082</v>
      </c>
      <c r="D859" s="74" t="s">
        <v>218</v>
      </c>
      <c r="E859" s="104">
        <v>118000</v>
      </c>
      <c r="F859" s="59"/>
    </row>
    <row r="860" spans="1:6" s="47" customFormat="1" ht="21.95" customHeight="1" x14ac:dyDescent="0.25">
      <c r="A860" s="103">
        <v>31250242</v>
      </c>
      <c r="B860" s="74">
        <v>856</v>
      </c>
      <c r="C860" s="80" t="s">
        <v>1059</v>
      </c>
      <c r="D860" s="74" t="s">
        <v>218</v>
      </c>
      <c r="E860" s="104">
        <v>118000</v>
      </c>
      <c r="F860" s="59"/>
    </row>
    <row r="861" spans="1:6" s="47" customFormat="1" ht="21.95" customHeight="1" x14ac:dyDescent="0.25">
      <c r="A861" s="103">
        <v>31250501</v>
      </c>
      <c r="B861" s="74">
        <v>857</v>
      </c>
      <c r="C861" s="80" t="s">
        <v>331</v>
      </c>
      <c r="D861" s="74" t="s">
        <v>164</v>
      </c>
      <c r="E861" s="104">
        <v>81650</v>
      </c>
      <c r="F861" s="59"/>
    </row>
    <row r="862" spans="1:6" s="47" customFormat="1" ht="21.95" customHeight="1" x14ac:dyDescent="0.25">
      <c r="A862" s="103">
        <v>31250102</v>
      </c>
      <c r="B862" s="74">
        <v>858</v>
      </c>
      <c r="C862" s="80" t="s">
        <v>251</v>
      </c>
      <c r="D862" s="74" t="s">
        <v>218</v>
      </c>
      <c r="E862" s="104">
        <v>140000</v>
      </c>
      <c r="F862" s="59"/>
    </row>
    <row r="863" spans="1:6" s="47" customFormat="1" ht="21.95" customHeight="1" x14ac:dyDescent="0.25">
      <c r="A863" s="103">
        <v>31250103</v>
      </c>
      <c r="B863" s="74">
        <v>859</v>
      </c>
      <c r="C863" s="80" t="s">
        <v>316</v>
      </c>
      <c r="D863" s="74" t="s">
        <v>218</v>
      </c>
      <c r="E863" s="104">
        <v>140000</v>
      </c>
      <c r="F863" s="59"/>
    </row>
    <row r="864" spans="1:6" s="47" customFormat="1" ht="21.95" customHeight="1" x14ac:dyDescent="0.25">
      <c r="A864" s="103">
        <v>31250101</v>
      </c>
      <c r="B864" s="74">
        <v>860</v>
      </c>
      <c r="C864" s="80" t="s">
        <v>269</v>
      </c>
      <c r="D864" s="74" t="s">
        <v>218</v>
      </c>
      <c r="E864" s="104">
        <v>131880</v>
      </c>
      <c r="F864" s="59"/>
    </row>
    <row r="865" spans="1:6" s="47" customFormat="1" ht="21.95" customHeight="1" x14ac:dyDescent="0.25">
      <c r="A865" s="103">
        <v>39050201</v>
      </c>
      <c r="B865" s="74">
        <v>861</v>
      </c>
      <c r="C865" s="80" t="s">
        <v>297</v>
      </c>
      <c r="D865" s="74" t="s">
        <v>218</v>
      </c>
      <c r="E865" s="104">
        <v>133000</v>
      </c>
      <c r="F865" s="59"/>
    </row>
    <row r="866" spans="1:6" s="47" customFormat="1" ht="21.95" customHeight="1" x14ac:dyDescent="0.25">
      <c r="A866" s="103">
        <v>31391201</v>
      </c>
      <c r="B866" s="74">
        <v>862</v>
      </c>
      <c r="C866" s="80" t="s">
        <v>815</v>
      </c>
      <c r="D866" s="74" t="s">
        <v>218</v>
      </c>
      <c r="E866" s="104">
        <v>140000</v>
      </c>
      <c r="F866" s="59"/>
    </row>
    <row r="867" spans="1:6" s="47" customFormat="1" ht="21.95" customHeight="1" x14ac:dyDescent="0.25">
      <c r="A867" s="103">
        <v>39050301</v>
      </c>
      <c r="B867" s="74">
        <v>863</v>
      </c>
      <c r="C867" s="80" t="s">
        <v>279</v>
      </c>
      <c r="D867" s="74" t="s">
        <v>218</v>
      </c>
      <c r="E867" s="104">
        <v>133000</v>
      </c>
      <c r="F867" s="59"/>
    </row>
    <row r="868" spans="1:6" s="47" customFormat="1" ht="21.95" customHeight="1" x14ac:dyDescent="0.25">
      <c r="A868" s="103">
        <v>31380401</v>
      </c>
      <c r="B868" s="74">
        <v>864</v>
      </c>
      <c r="C868" s="80" t="s">
        <v>810</v>
      </c>
      <c r="D868" s="74" t="s">
        <v>1031</v>
      </c>
      <c r="E868" s="104">
        <v>70000</v>
      </c>
      <c r="F868" s="59"/>
    </row>
    <row r="869" spans="1:6" s="47" customFormat="1" ht="21.95" customHeight="1" x14ac:dyDescent="0.25">
      <c r="A869" s="103">
        <v>31310901</v>
      </c>
      <c r="B869" s="74">
        <v>865</v>
      </c>
      <c r="C869" s="80" t="s">
        <v>619</v>
      </c>
      <c r="D869" s="74" t="s">
        <v>218</v>
      </c>
      <c r="E869" s="104">
        <v>470000</v>
      </c>
      <c r="F869" s="59"/>
    </row>
    <row r="870" spans="1:6" s="47" customFormat="1" ht="21.95" customHeight="1" x14ac:dyDescent="0.25">
      <c r="A870" s="103">
        <v>31480101</v>
      </c>
      <c r="B870" s="74">
        <v>866</v>
      </c>
      <c r="C870" s="80" t="s">
        <v>666</v>
      </c>
      <c r="D870" s="74" t="s">
        <v>218</v>
      </c>
      <c r="E870" s="104">
        <v>98000</v>
      </c>
      <c r="F870" s="59"/>
    </row>
    <row r="871" spans="1:6" s="47" customFormat="1" ht="21.95" customHeight="1" x14ac:dyDescent="0.25">
      <c r="A871" s="103">
        <v>31480201</v>
      </c>
      <c r="B871" s="74">
        <v>867</v>
      </c>
      <c r="C871" s="80" t="s">
        <v>667</v>
      </c>
      <c r="D871" s="74" t="s">
        <v>218</v>
      </c>
      <c r="E871" s="104">
        <v>56000</v>
      </c>
      <c r="F871" s="59"/>
    </row>
    <row r="872" spans="1:6" s="47" customFormat="1" ht="21.95" customHeight="1" x14ac:dyDescent="0.25">
      <c r="A872" s="103">
        <v>31392301</v>
      </c>
      <c r="B872" s="74">
        <v>868</v>
      </c>
      <c r="C872" s="80" t="s">
        <v>1028</v>
      </c>
      <c r="D872" s="74" t="s">
        <v>1031</v>
      </c>
      <c r="E872" s="104">
        <v>30000</v>
      </c>
      <c r="F872" s="59"/>
    </row>
    <row r="873" spans="1:6" s="47" customFormat="1" ht="21.95" customHeight="1" x14ac:dyDescent="0.25">
      <c r="A873" s="103">
        <v>31390101</v>
      </c>
      <c r="B873" s="74">
        <v>869</v>
      </c>
      <c r="C873" s="80" t="s">
        <v>820</v>
      </c>
      <c r="D873" s="74" t="s">
        <v>1031</v>
      </c>
      <c r="E873" s="104">
        <v>220000</v>
      </c>
      <c r="F873" s="59"/>
    </row>
    <row r="874" spans="1:6" s="47" customFormat="1" ht="21.95" customHeight="1" x14ac:dyDescent="0.25">
      <c r="A874" s="103">
        <v>31390102</v>
      </c>
      <c r="B874" s="74">
        <v>870</v>
      </c>
      <c r="C874" s="80" t="s">
        <v>822</v>
      </c>
      <c r="D874" s="74" t="s">
        <v>1031</v>
      </c>
      <c r="E874" s="104">
        <v>300000</v>
      </c>
      <c r="F874" s="59"/>
    </row>
    <row r="875" spans="1:6" s="47" customFormat="1" ht="21.95" customHeight="1" x14ac:dyDescent="0.25">
      <c r="A875" s="103">
        <v>31390201</v>
      </c>
      <c r="B875" s="74">
        <v>871</v>
      </c>
      <c r="C875" s="80" t="s">
        <v>823</v>
      </c>
      <c r="D875" s="74" t="s">
        <v>1031</v>
      </c>
      <c r="E875" s="104">
        <v>350000</v>
      </c>
      <c r="F875" s="59"/>
    </row>
    <row r="876" spans="1:6" s="47" customFormat="1" ht="21.95" customHeight="1" x14ac:dyDescent="0.25">
      <c r="A876" s="103">
        <v>31390202</v>
      </c>
      <c r="B876" s="74">
        <v>872</v>
      </c>
      <c r="C876" s="80" t="s">
        <v>824</v>
      </c>
      <c r="D876" s="74" t="s">
        <v>1031</v>
      </c>
      <c r="E876" s="104">
        <v>360000</v>
      </c>
      <c r="F876" s="59"/>
    </row>
    <row r="877" spans="1:6" s="47" customFormat="1" ht="21.95" customHeight="1" x14ac:dyDescent="0.25">
      <c r="A877" s="103">
        <v>31704202</v>
      </c>
      <c r="B877" s="74">
        <v>873</v>
      </c>
      <c r="C877" s="80" t="s">
        <v>674</v>
      </c>
      <c r="D877" s="74" t="s">
        <v>1031</v>
      </c>
      <c r="E877" s="104">
        <v>2096</v>
      </c>
      <c r="F877" s="59"/>
    </row>
    <row r="878" spans="1:6" s="47" customFormat="1" ht="21.95" customHeight="1" x14ac:dyDescent="0.25">
      <c r="A878" s="103">
        <v>31390204</v>
      </c>
      <c r="B878" s="74">
        <v>874</v>
      </c>
      <c r="C878" s="80" t="s">
        <v>1073</v>
      </c>
      <c r="D878" s="74" t="s">
        <v>1031</v>
      </c>
      <c r="E878" s="104">
        <v>12500</v>
      </c>
      <c r="F878" s="59"/>
    </row>
    <row r="879" spans="1:6" s="47" customFormat="1" ht="21.95" customHeight="1" x14ac:dyDescent="0.25">
      <c r="A879" s="103">
        <v>31704201</v>
      </c>
      <c r="B879" s="74">
        <v>875</v>
      </c>
      <c r="C879" s="80" t="s">
        <v>673</v>
      </c>
      <c r="D879" s="74" t="s">
        <v>1031</v>
      </c>
      <c r="E879" s="104">
        <v>1476</v>
      </c>
      <c r="F879" s="59"/>
    </row>
    <row r="880" spans="1:6" s="47" customFormat="1" ht="21.95" customHeight="1" x14ac:dyDescent="0.25">
      <c r="A880" s="103">
        <v>31340214</v>
      </c>
      <c r="B880" s="74">
        <v>876</v>
      </c>
      <c r="C880" s="80" t="s">
        <v>695</v>
      </c>
      <c r="D880" s="74" t="s">
        <v>45</v>
      </c>
      <c r="E880" s="104">
        <v>10030000</v>
      </c>
      <c r="F880" s="59"/>
    </row>
    <row r="881" spans="1:6" s="47" customFormat="1" ht="21.95" customHeight="1" x14ac:dyDescent="0.25">
      <c r="A881" s="103">
        <v>31340216</v>
      </c>
      <c r="B881" s="74">
        <v>877</v>
      </c>
      <c r="C881" s="80" t="s">
        <v>697</v>
      </c>
      <c r="D881" s="74" t="s">
        <v>45</v>
      </c>
      <c r="E881" s="104">
        <v>11730000</v>
      </c>
      <c r="F881" s="59"/>
    </row>
    <row r="882" spans="1:6" s="47" customFormat="1" ht="21.95" customHeight="1" x14ac:dyDescent="0.25">
      <c r="A882" s="103">
        <v>31340201</v>
      </c>
      <c r="B882" s="74">
        <v>878</v>
      </c>
      <c r="C882" s="80" t="s">
        <v>693</v>
      </c>
      <c r="D882" s="74" t="s">
        <v>45</v>
      </c>
      <c r="E882" s="104">
        <v>8719202</v>
      </c>
      <c r="F882" s="59"/>
    </row>
    <row r="883" spans="1:6" s="47" customFormat="1" ht="21.95" customHeight="1" x14ac:dyDescent="0.25">
      <c r="A883" s="103">
        <v>31391302</v>
      </c>
      <c r="B883" s="74">
        <v>879</v>
      </c>
      <c r="C883" s="80" t="s">
        <v>641</v>
      </c>
      <c r="D883" s="74" t="s">
        <v>1033</v>
      </c>
      <c r="E883" s="104">
        <v>1620000</v>
      </c>
      <c r="F883" s="59"/>
    </row>
    <row r="884" spans="1:6" s="47" customFormat="1" ht="21.95" customHeight="1" x14ac:dyDescent="0.25">
      <c r="A884" s="103">
        <v>31431201</v>
      </c>
      <c r="B884" s="74">
        <v>880</v>
      </c>
      <c r="C884" s="80" t="s">
        <v>325</v>
      </c>
      <c r="D884" s="74" t="s">
        <v>218</v>
      </c>
      <c r="E884" s="104">
        <v>225000</v>
      </c>
      <c r="F884" s="59"/>
    </row>
    <row r="885" spans="1:6" s="47" customFormat="1" ht="21.95" customHeight="1" x14ac:dyDescent="0.25">
      <c r="A885" s="103">
        <v>31340801</v>
      </c>
      <c r="B885" s="74">
        <v>881</v>
      </c>
      <c r="C885" s="80" t="s">
        <v>694</v>
      </c>
      <c r="D885" s="74" t="s">
        <v>45</v>
      </c>
      <c r="E885" s="104">
        <v>29000000</v>
      </c>
      <c r="F885" s="59"/>
    </row>
    <row r="886" spans="1:6" s="47" customFormat="1" ht="21.95" customHeight="1" x14ac:dyDescent="0.25">
      <c r="A886" s="103">
        <v>31260301</v>
      </c>
      <c r="B886" s="74">
        <v>882</v>
      </c>
      <c r="C886" s="80" t="s">
        <v>563</v>
      </c>
      <c r="D886" s="74" t="s">
        <v>218</v>
      </c>
      <c r="E886" s="104">
        <v>310000</v>
      </c>
      <c r="F886" s="59"/>
    </row>
    <row r="887" spans="1:6" s="47" customFormat="1" ht="21.95" customHeight="1" x14ac:dyDescent="0.25">
      <c r="A887" s="103">
        <v>31310601</v>
      </c>
      <c r="B887" s="74">
        <v>883</v>
      </c>
      <c r="C887" s="80" t="s">
        <v>623</v>
      </c>
      <c r="D887" s="74" t="s">
        <v>218</v>
      </c>
      <c r="E887" s="104">
        <v>730000</v>
      </c>
      <c r="F887" s="59"/>
    </row>
    <row r="888" spans="1:6" s="47" customFormat="1" ht="21.95" customHeight="1" x14ac:dyDescent="0.25">
      <c r="A888" s="103">
        <v>31310602</v>
      </c>
      <c r="B888" s="74">
        <v>884</v>
      </c>
      <c r="C888" s="80" t="s">
        <v>621</v>
      </c>
      <c r="D888" s="74" t="s">
        <v>218</v>
      </c>
      <c r="E888" s="104">
        <v>740000</v>
      </c>
      <c r="F888" s="59"/>
    </row>
    <row r="889" spans="1:6" s="47" customFormat="1" ht="21.95" customHeight="1" x14ac:dyDescent="0.25">
      <c r="A889" s="103">
        <v>31310605</v>
      </c>
      <c r="B889" s="74">
        <v>885</v>
      </c>
      <c r="C889" s="80" t="s">
        <v>624</v>
      </c>
      <c r="D889" s="74" t="s">
        <v>164</v>
      </c>
      <c r="E889" s="104">
        <v>260000</v>
      </c>
      <c r="F889" s="59"/>
    </row>
    <row r="890" spans="1:6" s="47" customFormat="1" ht="21.95" customHeight="1" x14ac:dyDescent="0.25">
      <c r="A890" s="103">
        <v>31390302</v>
      </c>
      <c r="B890" s="74">
        <v>886</v>
      </c>
      <c r="C890" s="80" t="s">
        <v>814</v>
      </c>
      <c r="D890" s="74" t="s">
        <v>347</v>
      </c>
      <c r="E890" s="104">
        <v>2650000</v>
      </c>
      <c r="F890" s="59"/>
    </row>
    <row r="891" spans="1:6" s="47" customFormat="1" ht="21.95" customHeight="1" x14ac:dyDescent="0.25">
      <c r="A891" s="103">
        <v>31390301</v>
      </c>
      <c r="B891" s="74">
        <v>887</v>
      </c>
      <c r="C891" s="80" t="s">
        <v>813</v>
      </c>
      <c r="D891" s="74" t="s">
        <v>347</v>
      </c>
      <c r="E891" s="104">
        <v>40320</v>
      </c>
      <c r="F891" s="59"/>
    </row>
    <row r="892" spans="1:6" s="47" customFormat="1" ht="21.95" customHeight="1" x14ac:dyDescent="0.25">
      <c r="A892" s="103">
        <v>31260601</v>
      </c>
      <c r="B892" s="74">
        <v>888</v>
      </c>
      <c r="C892" s="80" t="s">
        <v>631</v>
      </c>
      <c r="D892" s="74" t="s">
        <v>164</v>
      </c>
      <c r="E892" s="104">
        <v>451820</v>
      </c>
      <c r="F892" s="59"/>
    </row>
    <row r="893" spans="1:6" s="47" customFormat="1" ht="21.95" customHeight="1" x14ac:dyDescent="0.25">
      <c r="A893" s="103">
        <v>31260101</v>
      </c>
      <c r="B893" s="74">
        <v>889</v>
      </c>
      <c r="C893" s="80" t="s">
        <v>278</v>
      </c>
      <c r="D893" s="74" t="s">
        <v>218</v>
      </c>
      <c r="E893" s="104">
        <v>188000</v>
      </c>
      <c r="F893" s="59"/>
    </row>
    <row r="894" spans="1:6" s="47" customFormat="1" ht="21.95" customHeight="1" x14ac:dyDescent="0.25">
      <c r="A894" s="103">
        <v>31260102</v>
      </c>
      <c r="B894" s="74">
        <v>890</v>
      </c>
      <c r="C894" s="80" t="s">
        <v>287</v>
      </c>
      <c r="D894" s="74" t="s">
        <v>218</v>
      </c>
      <c r="E894" s="104">
        <v>166000</v>
      </c>
      <c r="F894" s="59"/>
    </row>
    <row r="895" spans="1:6" s="47" customFormat="1" ht="21.95" customHeight="1" x14ac:dyDescent="0.25">
      <c r="A895" s="103">
        <v>31320101</v>
      </c>
      <c r="B895" s="74">
        <v>891</v>
      </c>
      <c r="C895" s="80" t="s">
        <v>560</v>
      </c>
      <c r="D895" s="74" t="s">
        <v>218</v>
      </c>
      <c r="E895" s="104">
        <v>6150</v>
      </c>
      <c r="F895" s="59"/>
    </row>
    <row r="896" spans="1:6" s="47" customFormat="1" ht="21.95" customHeight="1" x14ac:dyDescent="0.25">
      <c r="A896" s="103">
        <v>31320501</v>
      </c>
      <c r="B896" s="74">
        <v>892</v>
      </c>
      <c r="C896" s="80" t="s">
        <v>556</v>
      </c>
      <c r="D896" s="74" t="s">
        <v>218</v>
      </c>
      <c r="E896" s="104">
        <v>8200</v>
      </c>
      <c r="F896" s="59"/>
    </row>
    <row r="897" spans="1:6" s="47" customFormat="1" ht="21.95" customHeight="1" x14ac:dyDescent="0.25">
      <c r="A897" s="103">
        <v>31390501</v>
      </c>
      <c r="B897" s="74">
        <v>893</v>
      </c>
      <c r="C897" s="80" t="s">
        <v>817</v>
      </c>
      <c r="D897" s="74" t="s">
        <v>347</v>
      </c>
      <c r="E897" s="104">
        <v>262037</v>
      </c>
      <c r="F897" s="59"/>
    </row>
    <row r="898" spans="1:6" s="47" customFormat="1" ht="21.95" customHeight="1" x14ac:dyDescent="0.25">
      <c r="A898" s="103">
        <v>31390513</v>
      </c>
      <c r="B898" s="74">
        <v>894</v>
      </c>
      <c r="C898" s="80" t="s">
        <v>816</v>
      </c>
      <c r="D898" s="74" t="s">
        <v>347</v>
      </c>
      <c r="E898" s="104">
        <v>550000</v>
      </c>
      <c r="F898" s="59"/>
    </row>
    <row r="899" spans="1:6" s="47" customFormat="1" ht="21.95" customHeight="1" x14ac:dyDescent="0.25">
      <c r="A899" s="103">
        <v>31390502</v>
      </c>
      <c r="B899" s="74">
        <v>895</v>
      </c>
      <c r="C899" s="80" t="s">
        <v>818</v>
      </c>
      <c r="D899" s="74" t="s">
        <v>347</v>
      </c>
      <c r="E899" s="104">
        <v>262037</v>
      </c>
      <c r="F899" s="59"/>
    </row>
    <row r="900" spans="1:6" s="47" customFormat="1" ht="21.95" customHeight="1" x14ac:dyDescent="0.25">
      <c r="A900" s="103">
        <v>31260121</v>
      </c>
      <c r="B900" s="74">
        <v>896</v>
      </c>
      <c r="C900" s="80" t="s">
        <v>1168</v>
      </c>
      <c r="D900" s="74" t="s">
        <v>218</v>
      </c>
      <c r="E900" s="104">
        <v>172800</v>
      </c>
      <c r="F900" s="59"/>
    </row>
    <row r="901" spans="1:6" s="47" customFormat="1" ht="21.95" customHeight="1" x14ac:dyDescent="0.25">
      <c r="A901" s="103">
        <v>31260111</v>
      </c>
      <c r="B901" s="74">
        <v>897</v>
      </c>
      <c r="C901" s="80" t="s">
        <v>1169</v>
      </c>
      <c r="D901" s="74" t="s">
        <v>218</v>
      </c>
      <c r="E901" s="104">
        <v>214200</v>
      </c>
      <c r="F901" s="59"/>
    </row>
    <row r="902" spans="1:6" s="47" customFormat="1" ht="21.95" customHeight="1" x14ac:dyDescent="0.25">
      <c r="A902" s="103">
        <v>31280301</v>
      </c>
      <c r="B902" s="74">
        <v>898</v>
      </c>
      <c r="C902" s="80" t="s">
        <v>580</v>
      </c>
      <c r="D902" s="74" t="s">
        <v>218</v>
      </c>
      <c r="E902" s="104">
        <v>265000</v>
      </c>
      <c r="F902" s="59"/>
    </row>
    <row r="903" spans="1:6" s="47" customFormat="1" ht="21.95" customHeight="1" x14ac:dyDescent="0.25">
      <c r="A903" s="103">
        <v>31280111</v>
      </c>
      <c r="B903" s="74">
        <v>899</v>
      </c>
      <c r="C903" s="80" t="s">
        <v>605</v>
      </c>
      <c r="D903" s="74" t="s">
        <v>164</v>
      </c>
      <c r="E903" s="104">
        <v>75660</v>
      </c>
      <c r="F903" s="59"/>
    </row>
    <row r="904" spans="1:6" s="47" customFormat="1" ht="21.95" customHeight="1" x14ac:dyDescent="0.25">
      <c r="A904" s="103">
        <v>31280401</v>
      </c>
      <c r="B904" s="74">
        <v>900</v>
      </c>
      <c r="C904" s="80" t="s">
        <v>581</v>
      </c>
      <c r="D904" s="74" t="s">
        <v>164</v>
      </c>
      <c r="E904" s="104">
        <v>84000</v>
      </c>
      <c r="F904" s="59"/>
    </row>
    <row r="905" spans="1:6" s="47" customFormat="1" ht="21.95" customHeight="1" x14ac:dyDescent="0.25">
      <c r="A905" s="103">
        <v>31280101</v>
      </c>
      <c r="B905" s="74">
        <v>901</v>
      </c>
      <c r="C905" s="80" t="s">
        <v>577</v>
      </c>
      <c r="D905" s="74" t="s">
        <v>218</v>
      </c>
      <c r="E905" s="104">
        <v>255000</v>
      </c>
      <c r="F905" s="59"/>
    </row>
    <row r="906" spans="1:6" s="47" customFormat="1" ht="21.95" customHeight="1" x14ac:dyDescent="0.25">
      <c r="A906" s="103">
        <v>31280201</v>
      </c>
      <c r="B906" s="74">
        <v>902</v>
      </c>
      <c r="C906" s="80" t="s">
        <v>579</v>
      </c>
      <c r="D906" s="74" t="s">
        <v>218</v>
      </c>
      <c r="E906" s="104">
        <v>265000</v>
      </c>
      <c r="F906" s="59"/>
    </row>
    <row r="907" spans="1:6" s="47" customFormat="1" ht="21.95" customHeight="1" x14ac:dyDescent="0.25">
      <c r="A907" s="103">
        <v>31260501</v>
      </c>
      <c r="B907" s="74">
        <v>903</v>
      </c>
      <c r="C907" s="80" t="s">
        <v>636</v>
      </c>
      <c r="D907" s="74" t="s">
        <v>164</v>
      </c>
      <c r="E907" s="104">
        <v>576000</v>
      </c>
      <c r="F907" s="59"/>
    </row>
    <row r="908" spans="1:6" s="47" customFormat="1" ht="21.95" customHeight="1" x14ac:dyDescent="0.25">
      <c r="A908" s="103">
        <v>31390401</v>
      </c>
      <c r="B908" s="74">
        <v>904</v>
      </c>
      <c r="C908" s="80" t="s">
        <v>812</v>
      </c>
      <c r="D908" s="74" t="s">
        <v>347</v>
      </c>
      <c r="E908" s="104">
        <v>550000</v>
      </c>
      <c r="F908" s="59"/>
    </row>
    <row r="909" spans="1:6" s="47" customFormat="1" ht="21.95" customHeight="1" x14ac:dyDescent="0.25">
      <c r="A909" s="103">
        <v>31310701</v>
      </c>
      <c r="B909" s="74">
        <v>905</v>
      </c>
      <c r="C909" s="80" t="s">
        <v>617</v>
      </c>
      <c r="D909" s="74" t="s">
        <v>218</v>
      </c>
      <c r="E909" s="104">
        <v>670000</v>
      </c>
      <c r="F909" s="59"/>
    </row>
    <row r="910" spans="1:6" s="47" customFormat="1" ht="21.95" customHeight="1" x14ac:dyDescent="0.25">
      <c r="A910" s="103">
        <v>31411901</v>
      </c>
      <c r="B910" s="74">
        <v>906</v>
      </c>
      <c r="C910" s="80" t="s">
        <v>893</v>
      </c>
      <c r="D910" s="74" t="s">
        <v>218</v>
      </c>
      <c r="E910" s="104">
        <v>1102500</v>
      </c>
      <c r="F910" s="59"/>
    </row>
    <row r="911" spans="1:6" s="47" customFormat="1" ht="21.95" customHeight="1" x14ac:dyDescent="0.25">
      <c r="A911" s="103">
        <v>31411921</v>
      </c>
      <c r="B911" s="74">
        <v>907</v>
      </c>
      <c r="C911" s="80" t="s">
        <v>899</v>
      </c>
      <c r="D911" s="74" t="s">
        <v>218</v>
      </c>
      <c r="E911" s="104">
        <v>589000</v>
      </c>
      <c r="F911" s="59"/>
    </row>
    <row r="912" spans="1:6" s="47" customFormat="1" ht="21.95" customHeight="1" x14ac:dyDescent="0.25">
      <c r="A912" s="103">
        <v>31411902</v>
      </c>
      <c r="B912" s="74">
        <v>908</v>
      </c>
      <c r="C912" s="80" t="s">
        <v>709</v>
      </c>
      <c r="D912" s="74" t="s">
        <v>164</v>
      </c>
      <c r="E912" s="104">
        <v>81774</v>
      </c>
      <c r="F912" s="59"/>
    </row>
    <row r="913" spans="1:5" s="47" customFormat="1" ht="21.95" customHeight="1" x14ac:dyDescent="0.25">
      <c r="A913" s="106"/>
      <c r="B913" s="152" t="s">
        <v>1145</v>
      </c>
      <c r="C913" s="152"/>
      <c r="D913" s="101"/>
      <c r="E913" s="107"/>
    </row>
    <row r="914" spans="1:5" s="47" customFormat="1" ht="21.95" customHeight="1" x14ac:dyDescent="0.25">
      <c r="A914" s="103">
        <v>42020301</v>
      </c>
      <c r="B914" s="74">
        <v>909</v>
      </c>
      <c r="C914" s="80" t="s">
        <v>570</v>
      </c>
      <c r="D914" s="74" t="s">
        <v>164</v>
      </c>
      <c r="E914" s="104">
        <v>540</v>
      </c>
    </row>
    <row r="915" spans="1:5" s="47" customFormat="1" ht="21.95" customHeight="1" x14ac:dyDescent="0.25">
      <c r="A915" s="103">
        <v>42010301</v>
      </c>
      <c r="B915" s="74">
        <v>910</v>
      </c>
      <c r="C915" s="80" t="s">
        <v>293</v>
      </c>
      <c r="D915" s="74" t="s">
        <v>164</v>
      </c>
      <c r="E915" s="104">
        <v>399</v>
      </c>
    </row>
    <row r="916" spans="1:5" s="47" customFormat="1" ht="21.95" customHeight="1" x14ac:dyDescent="0.25">
      <c r="A916" s="103">
        <v>41140101</v>
      </c>
      <c r="B916" s="74">
        <v>911</v>
      </c>
      <c r="C916" s="80" t="s">
        <v>558</v>
      </c>
      <c r="D916" s="74" t="s">
        <v>164</v>
      </c>
      <c r="E916" s="104">
        <v>184</v>
      </c>
    </row>
    <row r="917" spans="1:5" s="47" customFormat="1" ht="21.95" customHeight="1" x14ac:dyDescent="0.25">
      <c r="A917" s="103">
        <v>41010101</v>
      </c>
      <c r="B917" s="74">
        <v>912</v>
      </c>
      <c r="C917" s="80" t="s">
        <v>47</v>
      </c>
      <c r="D917" s="74" t="s">
        <v>45</v>
      </c>
      <c r="E917" s="111">
        <v>54500</v>
      </c>
    </row>
    <row r="918" spans="1:5" s="47" customFormat="1" ht="21.95" customHeight="1" x14ac:dyDescent="0.25">
      <c r="A918" s="103">
        <v>41010101</v>
      </c>
      <c r="B918" s="74">
        <v>913</v>
      </c>
      <c r="C918" s="108" t="s">
        <v>353</v>
      </c>
      <c r="D918" s="74" t="s">
        <v>45</v>
      </c>
      <c r="E918" s="104">
        <v>18200</v>
      </c>
    </row>
    <row r="919" spans="1:5" s="47" customFormat="1" ht="21.95" customHeight="1" x14ac:dyDescent="0.25">
      <c r="A919" s="103">
        <v>41100101</v>
      </c>
      <c r="B919" s="74">
        <v>914</v>
      </c>
      <c r="C919" s="80" t="s">
        <v>357</v>
      </c>
      <c r="D919" s="74" t="s">
        <v>356</v>
      </c>
      <c r="E919" s="104">
        <v>110</v>
      </c>
    </row>
    <row r="920" spans="1:5" s="47" customFormat="1" ht="21.95" customHeight="1" x14ac:dyDescent="0.25">
      <c r="A920" s="103">
        <v>41220201</v>
      </c>
      <c r="B920" s="74">
        <v>915</v>
      </c>
      <c r="C920" s="80" t="s">
        <v>862</v>
      </c>
      <c r="D920" s="74" t="s">
        <v>43</v>
      </c>
      <c r="E920" s="104">
        <v>921</v>
      </c>
    </row>
    <row r="921" spans="1:5" s="47" customFormat="1" ht="21.95" customHeight="1" x14ac:dyDescent="0.25">
      <c r="A921" s="103">
        <v>41100901</v>
      </c>
      <c r="B921" s="74">
        <v>916</v>
      </c>
      <c r="C921" s="80" t="s">
        <v>451</v>
      </c>
      <c r="D921" s="74" t="s">
        <v>356</v>
      </c>
      <c r="E921" s="104">
        <v>371</v>
      </c>
    </row>
    <row r="922" spans="1:5" s="47" customFormat="1" ht="21.95" customHeight="1" x14ac:dyDescent="0.25">
      <c r="A922" s="103">
        <v>41100201</v>
      </c>
      <c r="B922" s="74">
        <v>917</v>
      </c>
      <c r="C922" s="80" t="s">
        <v>439</v>
      </c>
      <c r="D922" s="74" t="s">
        <v>356</v>
      </c>
      <c r="E922" s="104">
        <v>484</v>
      </c>
    </row>
    <row r="923" spans="1:5" s="47" customFormat="1" ht="21.95" customHeight="1" x14ac:dyDescent="0.25">
      <c r="A923" s="103">
        <v>41160101</v>
      </c>
      <c r="B923" s="74">
        <v>918</v>
      </c>
      <c r="C923" s="80" t="s">
        <v>963</v>
      </c>
      <c r="D923" s="74" t="s">
        <v>342</v>
      </c>
      <c r="E923" s="104">
        <v>309494</v>
      </c>
    </row>
    <row r="924" spans="1:5" s="47" customFormat="1" ht="21.95" customHeight="1" x14ac:dyDescent="0.25">
      <c r="A924" s="103">
        <v>41100301</v>
      </c>
      <c r="B924" s="74">
        <v>919</v>
      </c>
      <c r="C924" s="80" t="s">
        <v>988</v>
      </c>
      <c r="D924" s="74" t="s">
        <v>356</v>
      </c>
      <c r="E924" s="104">
        <v>619</v>
      </c>
    </row>
    <row r="925" spans="1:5" s="47" customFormat="1" ht="21.95" customHeight="1" x14ac:dyDescent="0.25">
      <c r="A925" s="103">
        <v>41100401</v>
      </c>
      <c r="B925" s="74">
        <v>920</v>
      </c>
      <c r="C925" s="80" t="s">
        <v>420</v>
      </c>
      <c r="D925" s="74" t="s">
        <v>356</v>
      </c>
      <c r="E925" s="104">
        <v>2028</v>
      </c>
    </row>
    <row r="926" spans="1:5" s="47" customFormat="1" ht="21.95" customHeight="1" x14ac:dyDescent="0.25">
      <c r="A926" s="103">
        <v>41100501</v>
      </c>
      <c r="B926" s="74">
        <v>921</v>
      </c>
      <c r="C926" s="80" t="s">
        <v>432</v>
      </c>
      <c r="D926" s="74" t="s">
        <v>356</v>
      </c>
      <c r="E926" s="104">
        <v>3033</v>
      </c>
    </row>
    <row r="927" spans="1:5" s="47" customFormat="1" ht="21.95" customHeight="1" x14ac:dyDescent="0.25">
      <c r="A927" s="103">
        <v>41100801</v>
      </c>
      <c r="B927" s="74">
        <v>922</v>
      </c>
      <c r="C927" s="80" t="s">
        <v>483</v>
      </c>
      <c r="D927" s="74" t="s">
        <v>45</v>
      </c>
      <c r="E927" s="104">
        <v>109398</v>
      </c>
    </row>
    <row r="928" spans="1:5" s="47" customFormat="1" ht="21.95" customHeight="1" x14ac:dyDescent="0.25">
      <c r="A928" s="103">
        <v>41100601</v>
      </c>
      <c r="B928" s="74">
        <v>923</v>
      </c>
      <c r="C928" s="80" t="s">
        <v>994</v>
      </c>
      <c r="D928" s="74" t="s">
        <v>356</v>
      </c>
      <c r="E928" s="104">
        <v>3500</v>
      </c>
    </row>
    <row r="929" spans="1:5" s="47" customFormat="1" ht="21.95" customHeight="1" x14ac:dyDescent="0.25">
      <c r="A929" s="103">
        <v>41120301</v>
      </c>
      <c r="B929" s="74">
        <v>924</v>
      </c>
      <c r="C929" s="80" t="s">
        <v>639</v>
      </c>
      <c r="D929" s="74" t="s">
        <v>347</v>
      </c>
      <c r="E929" s="104">
        <v>1341</v>
      </c>
    </row>
    <row r="930" spans="1:5" s="47" customFormat="1" ht="21.95" customHeight="1" x14ac:dyDescent="0.25">
      <c r="A930" s="103">
        <v>41120101</v>
      </c>
      <c r="B930" s="74">
        <v>925</v>
      </c>
      <c r="C930" s="80" t="s">
        <v>613</v>
      </c>
      <c r="D930" s="74" t="s">
        <v>164</v>
      </c>
      <c r="E930" s="104">
        <v>600</v>
      </c>
    </row>
    <row r="931" spans="1:5" s="47" customFormat="1" ht="21.95" customHeight="1" x14ac:dyDescent="0.25">
      <c r="A931" s="103">
        <v>41110201</v>
      </c>
      <c r="B931" s="74">
        <v>926</v>
      </c>
      <c r="C931" s="80" t="s">
        <v>290</v>
      </c>
      <c r="D931" s="74" t="s">
        <v>164</v>
      </c>
      <c r="E931" s="104">
        <v>243</v>
      </c>
    </row>
    <row r="932" spans="1:5" s="47" customFormat="1" ht="21.95" customHeight="1" x14ac:dyDescent="0.25">
      <c r="A932" s="103">
        <v>41200401</v>
      </c>
      <c r="B932" s="74">
        <v>927</v>
      </c>
      <c r="C932" s="80" t="s">
        <v>265</v>
      </c>
      <c r="D932" s="74" t="s">
        <v>45</v>
      </c>
      <c r="E932" s="104">
        <v>96728</v>
      </c>
    </row>
    <row r="933" spans="1:5" s="47" customFormat="1" ht="21.95" customHeight="1" x14ac:dyDescent="0.25">
      <c r="A933" s="103">
        <v>41070101</v>
      </c>
      <c r="B933" s="74">
        <v>928</v>
      </c>
      <c r="C933" s="80" t="s">
        <v>350</v>
      </c>
      <c r="D933" s="74" t="s">
        <v>45</v>
      </c>
      <c r="E933" s="104">
        <v>50569</v>
      </c>
    </row>
    <row r="934" spans="1:5" s="47" customFormat="1" ht="21.95" customHeight="1" x14ac:dyDescent="0.25">
      <c r="A934" s="103">
        <v>41190101</v>
      </c>
      <c r="B934" s="74">
        <v>929</v>
      </c>
      <c r="C934" s="80" t="s">
        <v>246</v>
      </c>
      <c r="D934" s="74" t="s">
        <v>45</v>
      </c>
      <c r="E934" s="104">
        <v>159089</v>
      </c>
    </row>
    <row r="935" spans="1:5" s="47" customFormat="1" ht="21.95" customHeight="1" x14ac:dyDescent="0.25">
      <c r="A935" s="103">
        <v>41090301</v>
      </c>
      <c r="B935" s="74">
        <v>930</v>
      </c>
      <c r="C935" s="80" t="s">
        <v>197</v>
      </c>
      <c r="D935" s="74" t="s">
        <v>43</v>
      </c>
      <c r="E935" s="104">
        <v>89</v>
      </c>
    </row>
    <row r="936" spans="1:5" s="47" customFormat="1" ht="21.95" customHeight="1" x14ac:dyDescent="0.25">
      <c r="A936" s="103">
        <v>41080301</v>
      </c>
      <c r="B936" s="74">
        <v>931</v>
      </c>
      <c r="C936" s="80" t="s">
        <v>721</v>
      </c>
      <c r="D936" s="74" t="s">
        <v>164</v>
      </c>
      <c r="E936" s="104">
        <v>4993</v>
      </c>
    </row>
    <row r="937" spans="1:5" s="47" customFormat="1" ht="21.95" customHeight="1" x14ac:dyDescent="0.25">
      <c r="A937" s="103">
        <v>41190201</v>
      </c>
      <c r="B937" s="74">
        <v>932</v>
      </c>
      <c r="C937" s="80" t="s">
        <v>247</v>
      </c>
      <c r="D937" s="74" t="s">
        <v>164</v>
      </c>
      <c r="E937" s="104">
        <v>325</v>
      </c>
    </row>
    <row r="938" spans="1:5" s="47" customFormat="1" ht="21.95" customHeight="1" x14ac:dyDescent="0.25">
      <c r="A938" s="103">
        <v>41060501</v>
      </c>
      <c r="B938" s="74">
        <v>933</v>
      </c>
      <c r="C938" s="80" t="s">
        <v>360</v>
      </c>
      <c r="D938" s="74" t="s">
        <v>342</v>
      </c>
      <c r="E938" s="104">
        <v>128250</v>
      </c>
    </row>
    <row r="939" spans="1:5" s="47" customFormat="1" ht="21.95" customHeight="1" x14ac:dyDescent="0.25">
      <c r="A939" s="103">
        <v>41020101</v>
      </c>
      <c r="B939" s="74">
        <v>934</v>
      </c>
      <c r="C939" s="80" t="s">
        <v>185</v>
      </c>
      <c r="D939" s="74" t="s">
        <v>45</v>
      </c>
      <c r="E939" s="111">
        <v>104000</v>
      </c>
    </row>
    <row r="940" spans="1:5" s="47" customFormat="1" ht="21.95" customHeight="1" x14ac:dyDescent="0.25">
      <c r="A940" s="103">
        <v>41210202</v>
      </c>
      <c r="B940" s="74">
        <v>935</v>
      </c>
      <c r="C940" s="80" t="s">
        <v>833</v>
      </c>
      <c r="D940" s="74" t="s">
        <v>347</v>
      </c>
      <c r="E940" s="104">
        <v>10495</v>
      </c>
    </row>
    <row r="941" spans="1:5" s="47" customFormat="1" ht="21.95" customHeight="1" x14ac:dyDescent="0.25">
      <c r="A941" s="103">
        <v>41230101</v>
      </c>
      <c r="B941" s="74">
        <v>936</v>
      </c>
      <c r="C941" s="80" t="s">
        <v>675</v>
      </c>
      <c r="D941" s="74" t="s">
        <v>347</v>
      </c>
      <c r="E941" s="104">
        <v>4420</v>
      </c>
    </row>
    <row r="942" spans="1:5" s="47" customFormat="1" ht="21.95" customHeight="1" x14ac:dyDescent="0.25">
      <c r="A942" s="103">
        <v>41040101</v>
      </c>
      <c r="B942" s="74">
        <v>937</v>
      </c>
      <c r="C942" s="80" t="s">
        <v>727</v>
      </c>
      <c r="D942" s="74" t="s">
        <v>347</v>
      </c>
      <c r="E942" s="104">
        <v>12813</v>
      </c>
    </row>
    <row r="943" spans="1:5" s="47" customFormat="1" ht="21.95" customHeight="1" x14ac:dyDescent="0.25">
      <c r="A943" s="103">
        <v>41030101</v>
      </c>
      <c r="B943" s="74">
        <v>938</v>
      </c>
      <c r="C943" s="80" t="s">
        <v>214</v>
      </c>
      <c r="D943" s="74" t="s">
        <v>45</v>
      </c>
      <c r="E943" s="104">
        <v>110978</v>
      </c>
    </row>
    <row r="944" spans="1:5" s="47" customFormat="1" ht="21.95" customHeight="1" x14ac:dyDescent="0.25">
      <c r="A944" s="103">
        <v>41060101</v>
      </c>
      <c r="B944" s="74">
        <v>939</v>
      </c>
      <c r="C944" s="80" t="s">
        <v>984</v>
      </c>
      <c r="D944" s="74" t="s">
        <v>342</v>
      </c>
      <c r="E944" s="104">
        <v>87100</v>
      </c>
    </row>
    <row r="945" spans="1:5" s="47" customFormat="1" ht="21.95" customHeight="1" x14ac:dyDescent="0.25">
      <c r="A945" s="103">
        <v>41060301</v>
      </c>
      <c r="B945" s="74">
        <v>940</v>
      </c>
      <c r="C945" s="80" t="s">
        <v>343</v>
      </c>
      <c r="D945" s="74" t="s">
        <v>342</v>
      </c>
      <c r="E945" s="111">
        <v>105700</v>
      </c>
    </row>
    <row r="946" spans="1:5" s="47" customFormat="1" ht="21.95" customHeight="1" x14ac:dyDescent="0.25">
      <c r="A946" s="103">
        <v>41060201</v>
      </c>
      <c r="B946" s="74">
        <v>941</v>
      </c>
      <c r="C946" s="80" t="s">
        <v>568</v>
      </c>
      <c r="D946" s="74" t="s">
        <v>342</v>
      </c>
      <c r="E946" s="104">
        <v>102600</v>
      </c>
    </row>
    <row r="947" spans="1:5" s="47" customFormat="1" ht="21.95" customHeight="1" x14ac:dyDescent="0.25">
      <c r="A947" s="103">
        <v>41220101</v>
      </c>
      <c r="B947" s="74">
        <v>942</v>
      </c>
      <c r="C947" s="80" t="s">
        <v>670</v>
      </c>
      <c r="D947" s="74" t="s">
        <v>347</v>
      </c>
      <c r="E947" s="104">
        <v>9338</v>
      </c>
    </row>
    <row r="948" spans="1:5" s="47" customFormat="1" ht="21.95" customHeight="1" x14ac:dyDescent="0.25">
      <c r="A948" s="103">
        <v>41200101</v>
      </c>
      <c r="B948" s="74">
        <v>943</v>
      </c>
      <c r="C948" s="80" t="s">
        <v>507</v>
      </c>
      <c r="D948" s="74" t="s">
        <v>347</v>
      </c>
      <c r="E948" s="104">
        <v>2433</v>
      </c>
    </row>
    <row r="949" spans="1:5" s="47" customFormat="1" ht="21.95" customHeight="1" x14ac:dyDescent="0.25">
      <c r="A949" s="103">
        <v>41200301</v>
      </c>
      <c r="B949" s="74">
        <v>944</v>
      </c>
      <c r="C949" s="80" t="s">
        <v>503</v>
      </c>
      <c r="D949" s="74" t="s">
        <v>347</v>
      </c>
      <c r="E949" s="104">
        <v>1063</v>
      </c>
    </row>
    <row r="950" spans="1:5" s="47" customFormat="1" ht="21.95" customHeight="1" x14ac:dyDescent="0.25">
      <c r="A950" s="103">
        <v>41200201</v>
      </c>
      <c r="B950" s="74">
        <v>945</v>
      </c>
      <c r="C950" s="80" t="s">
        <v>348</v>
      </c>
      <c r="D950" s="74" t="s">
        <v>347</v>
      </c>
      <c r="E950" s="111">
        <v>1180</v>
      </c>
    </row>
    <row r="951" spans="1:5" s="47" customFormat="1" ht="21.95" customHeight="1" x14ac:dyDescent="0.25">
      <c r="A951" s="103">
        <v>41110301</v>
      </c>
      <c r="B951" s="74">
        <v>946</v>
      </c>
      <c r="C951" s="80" t="s">
        <v>217</v>
      </c>
      <c r="D951" s="74" t="s">
        <v>164</v>
      </c>
      <c r="E951" s="104">
        <v>813</v>
      </c>
    </row>
    <row r="952" spans="1:5" s="47" customFormat="1" ht="21.95" customHeight="1" x14ac:dyDescent="0.25">
      <c r="A952" s="103">
        <v>41190301</v>
      </c>
      <c r="B952" s="74">
        <v>947</v>
      </c>
      <c r="C952" s="80" t="s">
        <v>688</v>
      </c>
      <c r="D952" s="74" t="s">
        <v>45</v>
      </c>
      <c r="E952" s="104">
        <v>148763</v>
      </c>
    </row>
    <row r="953" spans="1:5" s="47" customFormat="1" ht="21.95" customHeight="1" x14ac:dyDescent="0.25">
      <c r="A953" s="103">
        <v>41110401</v>
      </c>
      <c r="B953" s="74">
        <v>948</v>
      </c>
      <c r="C953" s="80" t="s">
        <v>418</v>
      </c>
      <c r="D953" s="74" t="s">
        <v>164</v>
      </c>
      <c r="E953" s="104">
        <v>321</v>
      </c>
    </row>
    <row r="954" spans="1:5" s="47" customFormat="1" ht="21.95" customHeight="1" x14ac:dyDescent="0.25">
      <c r="A954" s="103">
        <v>41190401</v>
      </c>
      <c r="B954" s="74">
        <v>949</v>
      </c>
      <c r="C954" s="80" t="s">
        <v>703</v>
      </c>
      <c r="D954" s="74" t="s">
        <v>45</v>
      </c>
      <c r="E954" s="104">
        <v>155511</v>
      </c>
    </row>
    <row r="955" spans="1:5" s="47" customFormat="1" ht="21.95" customHeight="1" x14ac:dyDescent="0.25">
      <c r="A955" s="103">
        <v>41080101</v>
      </c>
      <c r="B955" s="74">
        <v>950</v>
      </c>
      <c r="C955" s="80" t="s">
        <v>957</v>
      </c>
      <c r="D955" s="74" t="s">
        <v>164</v>
      </c>
      <c r="E955" s="104">
        <v>426</v>
      </c>
    </row>
    <row r="956" spans="1:5" s="47" customFormat="1" ht="21.95" customHeight="1" x14ac:dyDescent="0.25">
      <c r="A956" s="103">
        <v>41080201</v>
      </c>
      <c r="B956" s="74">
        <v>951</v>
      </c>
      <c r="C956" s="80" t="s">
        <v>244</v>
      </c>
      <c r="D956" s="74" t="s">
        <v>164</v>
      </c>
      <c r="E956" s="104">
        <v>423</v>
      </c>
    </row>
    <row r="957" spans="1:5" s="47" customFormat="1" ht="21.95" customHeight="1" x14ac:dyDescent="0.25">
      <c r="A957" s="103">
        <v>41050101</v>
      </c>
      <c r="B957" s="74">
        <v>952</v>
      </c>
      <c r="C957" s="80" t="s">
        <v>718</v>
      </c>
      <c r="D957" s="74" t="s">
        <v>347</v>
      </c>
      <c r="E957" s="104">
        <v>2256</v>
      </c>
    </row>
    <row r="958" spans="1:5" s="47" customFormat="1" ht="21.95" customHeight="1" x14ac:dyDescent="0.25">
      <c r="A958" s="103">
        <v>41070201</v>
      </c>
      <c r="B958" s="74">
        <v>953</v>
      </c>
      <c r="C958" s="80" t="s">
        <v>647</v>
      </c>
      <c r="D958" s="74" t="s">
        <v>164</v>
      </c>
      <c r="E958" s="104">
        <v>299</v>
      </c>
    </row>
    <row r="959" spans="1:5" s="47" customFormat="1" ht="21.95" customHeight="1" x14ac:dyDescent="0.25">
      <c r="A959" s="103">
        <v>41040102</v>
      </c>
      <c r="B959" s="74">
        <v>954</v>
      </c>
      <c r="C959" s="80" t="s">
        <v>1118</v>
      </c>
      <c r="D959" s="74" t="s">
        <v>342</v>
      </c>
      <c r="E959" s="104">
        <v>55856</v>
      </c>
    </row>
    <row r="960" spans="1:5" s="47" customFormat="1" ht="21.95" customHeight="1" x14ac:dyDescent="0.25">
      <c r="A960" s="103">
        <v>41060401</v>
      </c>
      <c r="B960" s="74">
        <v>955</v>
      </c>
      <c r="C960" s="80" t="s">
        <v>565</v>
      </c>
      <c r="D960" s="74" t="s">
        <v>342</v>
      </c>
      <c r="E960" s="104">
        <v>168800</v>
      </c>
    </row>
    <row r="961" spans="1:5" s="47" customFormat="1" ht="21.95" customHeight="1" x14ac:dyDescent="0.25">
      <c r="A961" s="103">
        <v>42040101</v>
      </c>
      <c r="B961" s="74">
        <v>956</v>
      </c>
      <c r="C961" s="80" t="s">
        <v>253</v>
      </c>
      <c r="D961" s="74" t="s">
        <v>164</v>
      </c>
      <c r="E961" s="104">
        <v>635</v>
      </c>
    </row>
    <row r="962" spans="1:5" s="47" customFormat="1" ht="21.95" customHeight="1" x14ac:dyDescent="0.25">
      <c r="A962" s="103">
        <v>41130301</v>
      </c>
      <c r="B962" s="74">
        <v>957</v>
      </c>
      <c r="C962" s="80" t="s">
        <v>464</v>
      </c>
      <c r="D962" s="74" t="s">
        <v>1031</v>
      </c>
      <c r="E962" s="104">
        <v>77361</v>
      </c>
    </row>
    <row r="963" spans="1:5" s="47" customFormat="1" ht="21.95" customHeight="1" x14ac:dyDescent="0.25">
      <c r="A963" s="103">
        <v>42010101</v>
      </c>
      <c r="B963" s="74">
        <v>958</v>
      </c>
      <c r="C963" s="80" t="s">
        <v>285</v>
      </c>
      <c r="D963" s="74" t="s">
        <v>164</v>
      </c>
      <c r="E963" s="104">
        <v>254</v>
      </c>
    </row>
    <row r="964" spans="1:5" s="47" customFormat="1" ht="21.95" customHeight="1" x14ac:dyDescent="0.25">
      <c r="A964" s="103">
        <v>41500101</v>
      </c>
      <c r="B964" s="74">
        <v>959</v>
      </c>
      <c r="C964" s="80" t="s">
        <v>971</v>
      </c>
      <c r="D964" s="74" t="s">
        <v>1173</v>
      </c>
      <c r="E964" s="104">
        <v>654</v>
      </c>
    </row>
    <row r="965" spans="1:5" s="47" customFormat="1" ht="21.95" customHeight="1" x14ac:dyDescent="0.25">
      <c r="A965" s="103">
        <v>41500301</v>
      </c>
      <c r="B965" s="74">
        <v>960</v>
      </c>
      <c r="C965" s="80" t="s">
        <v>973</v>
      </c>
      <c r="D965" s="74" t="s">
        <v>1173</v>
      </c>
      <c r="E965" s="104">
        <v>500</v>
      </c>
    </row>
    <row r="966" spans="1:5" s="47" customFormat="1" ht="21.95" customHeight="1" x14ac:dyDescent="0.25">
      <c r="A966" s="103">
        <v>41500201</v>
      </c>
      <c r="B966" s="74">
        <v>961</v>
      </c>
      <c r="C966" s="80" t="s">
        <v>972</v>
      </c>
      <c r="D966" s="74" t="s">
        <v>1173</v>
      </c>
      <c r="E966" s="104">
        <v>696</v>
      </c>
    </row>
    <row r="967" spans="1:5" s="47" customFormat="1" ht="21.95" customHeight="1" x14ac:dyDescent="0.25">
      <c r="A967" s="103">
        <v>41140301</v>
      </c>
      <c r="B967" s="74">
        <v>962</v>
      </c>
      <c r="C967" s="80" t="s">
        <v>559</v>
      </c>
      <c r="D967" s="74" t="s">
        <v>164</v>
      </c>
      <c r="E967" s="104">
        <v>385</v>
      </c>
    </row>
    <row r="968" spans="1:5" s="47" customFormat="1" ht="21.95" customHeight="1" x14ac:dyDescent="0.25">
      <c r="A968" s="103">
        <v>41210201</v>
      </c>
      <c r="B968" s="74">
        <v>963</v>
      </c>
      <c r="C968" s="80" t="s">
        <v>796</v>
      </c>
      <c r="D968" s="74" t="s">
        <v>347</v>
      </c>
      <c r="E968" s="104">
        <v>979</v>
      </c>
    </row>
    <row r="969" spans="1:5" s="47" customFormat="1" ht="21.95" customHeight="1" x14ac:dyDescent="0.25">
      <c r="A969" s="103">
        <v>41110101</v>
      </c>
      <c r="B969" s="74">
        <v>964</v>
      </c>
      <c r="C969" s="80" t="s">
        <v>245</v>
      </c>
      <c r="D969" s="74" t="s">
        <v>164</v>
      </c>
      <c r="E969" s="111">
        <v>285</v>
      </c>
    </row>
    <row r="970" spans="1:5" s="47" customFormat="1" ht="21.95" customHeight="1" x14ac:dyDescent="0.25">
      <c r="A970" s="103">
        <v>41170101</v>
      </c>
      <c r="B970" s="74">
        <v>965</v>
      </c>
      <c r="C970" s="80" t="s">
        <v>354</v>
      </c>
      <c r="D970" s="74" t="s">
        <v>164</v>
      </c>
      <c r="E970" s="104">
        <v>120</v>
      </c>
    </row>
    <row r="971" spans="1:5" s="47" customFormat="1" ht="21.95" customHeight="1" x14ac:dyDescent="0.25">
      <c r="A971" s="103">
        <v>41180101</v>
      </c>
      <c r="B971" s="74">
        <v>966</v>
      </c>
      <c r="C971" s="80" t="s">
        <v>493</v>
      </c>
      <c r="D971" s="74" t="s">
        <v>137</v>
      </c>
      <c r="E971" s="104">
        <v>209</v>
      </c>
    </row>
    <row r="972" spans="1:5" s="47" customFormat="1" ht="21.95" customHeight="1" x14ac:dyDescent="0.25">
      <c r="A972" s="103">
        <v>41170201</v>
      </c>
      <c r="B972" s="74">
        <v>967</v>
      </c>
      <c r="C972" s="80" t="s">
        <v>264</v>
      </c>
      <c r="D972" s="74" t="s">
        <v>164</v>
      </c>
      <c r="E972" s="104">
        <v>489</v>
      </c>
    </row>
    <row r="973" spans="1:5" s="47" customFormat="1" ht="21.95" customHeight="1" x14ac:dyDescent="0.25">
      <c r="A973" s="103">
        <v>41090101</v>
      </c>
      <c r="B973" s="74">
        <v>968</v>
      </c>
      <c r="C973" s="80" t="s">
        <v>1170</v>
      </c>
      <c r="D973" s="74" t="s">
        <v>164</v>
      </c>
      <c r="E973" s="104">
        <v>1441</v>
      </c>
    </row>
    <row r="974" spans="1:5" s="47" customFormat="1" ht="21.95" customHeight="1" x14ac:dyDescent="0.25">
      <c r="A974" s="103">
        <v>41210401</v>
      </c>
      <c r="B974" s="74">
        <v>969</v>
      </c>
      <c r="C974" s="80" t="s">
        <v>809</v>
      </c>
      <c r="D974" s="74" t="s">
        <v>1031</v>
      </c>
      <c r="E974" s="104">
        <v>245</v>
      </c>
    </row>
    <row r="975" spans="1:5" s="47" customFormat="1" ht="21.95" customHeight="1" x14ac:dyDescent="0.25">
      <c r="A975" s="103">
        <v>41210301</v>
      </c>
      <c r="B975" s="74">
        <v>970</v>
      </c>
      <c r="C975" s="80" t="s">
        <v>821</v>
      </c>
      <c r="D975" s="74" t="s">
        <v>1031</v>
      </c>
      <c r="E975" s="104">
        <v>595</v>
      </c>
    </row>
    <row r="976" spans="1:5" s="47" customFormat="1" ht="21.95" customHeight="1" x14ac:dyDescent="0.25">
      <c r="A976" s="103">
        <v>41210101</v>
      </c>
      <c r="B976" s="74">
        <v>971</v>
      </c>
      <c r="C976" s="80" t="s">
        <v>614</v>
      </c>
      <c r="D976" s="74" t="s">
        <v>164</v>
      </c>
      <c r="E976" s="104">
        <v>696</v>
      </c>
    </row>
    <row r="977" spans="1:5" s="47" customFormat="1" ht="21.95" customHeight="1" x14ac:dyDescent="0.25">
      <c r="A977" s="103">
        <v>41120201</v>
      </c>
      <c r="B977" s="74">
        <v>972</v>
      </c>
      <c r="C977" s="80" t="s">
        <v>618</v>
      </c>
      <c r="D977" s="74" t="s">
        <v>164</v>
      </c>
      <c r="E977" s="104">
        <v>358</v>
      </c>
    </row>
  </sheetData>
  <sheetProtection password="DE19" sheet="1" formatCells="0" formatColumns="0" formatRows="0" selectLockedCells="1" sort="0" autoFilter="0"/>
  <autoFilter ref="A1:E977"/>
  <mergeCells count="4">
    <mergeCell ref="B2:C2"/>
    <mergeCell ref="B162:C162"/>
    <mergeCell ref="B314:C314"/>
    <mergeCell ref="B913:C91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"/>
  <sheetViews>
    <sheetView rightToLeft="1" tabSelected="1" zoomScaleNormal="100" workbookViewId="0">
      <selection activeCell="AO15" sqref="AO15"/>
    </sheetView>
  </sheetViews>
  <sheetFormatPr defaultRowHeight="18" x14ac:dyDescent="0.45"/>
  <cols>
    <col min="1" max="1" width="8.7109375" style="57" customWidth="1"/>
    <col min="2" max="2" width="7.7109375" style="57" customWidth="1"/>
    <col min="3" max="6" width="8.7109375" style="57" customWidth="1"/>
    <col min="7" max="7" width="8.140625" style="57" customWidth="1"/>
    <col min="8" max="8" width="8.7109375" style="57" customWidth="1"/>
    <col min="9" max="9" width="9.42578125" style="57" customWidth="1"/>
    <col min="10" max="11" width="9.7109375" style="57" customWidth="1"/>
    <col min="12" max="17" width="8.7109375" style="57" customWidth="1"/>
    <col min="18" max="18" width="9.7109375" style="57" customWidth="1"/>
    <col min="19" max="21" width="8.7109375" style="57" customWidth="1"/>
    <col min="22" max="52" width="9.140625" style="57"/>
    <col min="53" max="16384" width="9.140625" style="51"/>
  </cols>
  <sheetData>
    <row r="1" spans="1:21" x14ac:dyDescent="0.4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</row>
    <row r="2" spans="1:21" x14ac:dyDescent="0.4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</row>
    <row r="3" spans="1:21" x14ac:dyDescent="0.4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x14ac:dyDescent="0.4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1:21" x14ac:dyDescent="0.45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</row>
    <row r="6" spans="1:21" ht="18" customHeight="1" x14ac:dyDescent="0.45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</row>
    <row r="7" spans="1:21" ht="18" customHeight="1" x14ac:dyDescent="0.45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1:21" ht="18" customHeight="1" x14ac:dyDescent="0.45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1:21" ht="17.45" customHeight="1" x14ac:dyDescent="0.45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spans="1:21" ht="17.45" customHeight="1" x14ac:dyDescent="0.45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spans="1:21" ht="17.45" customHeight="1" x14ac:dyDescent="0.45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</row>
    <row r="12" spans="1:21" ht="18" customHeight="1" x14ac:dyDescent="0.45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</row>
    <row r="13" spans="1:21" ht="18" customHeight="1" x14ac:dyDescent="0.45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</row>
    <row r="14" spans="1:21" ht="18" customHeight="1" x14ac:dyDescent="0.45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</row>
    <row r="15" spans="1:21" ht="17.45" customHeight="1" x14ac:dyDescent="0.45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  <row r="16" spans="1:21" ht="20.100000000000001" customHeight="1" x14ac:dyDescent="0.45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</row>
    <row r="17" spans="1:46" s="175" customFormat="1" ht="60" customHeight="1" x14ac:dyDescent="0.45">
      <c r="A17" s="173"/>
      <c r="B17" s="174" t="s">
        <v>1299</v>
      </c>
      <c r="C17" s="174"/>
      <c r="D17" s="174"/>
      <c r="E17" s="174"/>
      <c r="F17" s="174"/>
      <c r="G17" s="174"/>
      <c r="H17" s="174"/>
      <c r="I17" s="176" t="s">
        <v>1300</v>
      </c>
      <c r="J17" s="176"/>
      <c r="K17" s="176"/>
      <c r="L17" s="176"/>
      <c r="M17" s="176"/>
      <c r="N17" s="176"/>
      <c r="O17" s="176"/>
      <c r="P17" s="176"/>
      <c r="Q17" s="176"/>
      <c r="R17" s="176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</row>
    <row r="18" spans="1:46" x14ac:dyDescent="0.45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</row>
    <row r="19" spans="1:46" x14ac:dyDescent="0.45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</row>
    <row r="20" spans="1:46" x14ac:dyDescent="0.45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</row>
    <row r="21" spans="1:46" x14ac:dyDescent="0.45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</row>
    <row r="22" spans="1:46" x14ac:dyDescent="0.45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</row>
    <row r="23" spans="1:46" x14ac:dyDescent="0.45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</row>
    <row r="24" spans="1:46" x14ac:dyDescent="0.45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</row>
    <row r="25" spans="1:46" x14ac:dyDescent="0.45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</row>
    <row r="26" spans="1:46" x14ac:dyDescent="0.45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</sheetData>
  <sheetProtection sheet="1" objects="1" formatCells="0" formatColumns="0" formatRows="0" insertColumns="0" insertRows="0" insertHyperlinks="0" deleteColumns="0" deleteRows="0" sort="0" autoFilter="0" pivotTables="0"/>
  <mergeCells count="2">
    <mergeCell ref="B17:H17"/>
    <mergeCell ref="I17:R17"/>
  </mergeCells>
  <hyperlinks>
    <hyperlink ref="B17:H17" r:id="rId1" display="لـیـنــک دانــلـــود :"/>
    <hyperlink ref="I17:R17" r:id="rId2" display="نـرم افـزار تجـزیـه بهـا - فهـرستـبهـای  ابنیـه"/>
  </hyperlinks>
  <pageMargins left="0.7" right="0.7" top="0.75" bottom="0.75" header="0.3" footer="0.3"/>
  <pageSetup paperSize="9" orientation="portrait" horizontalDpi="4294967292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Analiz</vt:lpstr>
      <vt:lpstr>آناليزبها-ابنيه</vt:lpstr>
      <vt:lpstr>Abn</vt:lpstr>
      <vt:lpstr>نرخ عوامل</vt:lpstr>
      <vt:lpstr>گروه مهندسین دانش اندازه گیری</vt:lpstr>
      <vt:lpstr>Abn</vt:lpstr>
      <vt:lpstr>'آناليزبها-ابنيه'!Print_Area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khooshe chin</dc:creator>
  <cp:lastModifiedBy>novin</cp:lastModifiedBy>
  <cp:lastPrinted>2021-05-19T22:06:37Z</cp:lastPrinted>
  <dcterms:created xsi:type="dcterms:W3CDTF">2017-05-06T10:44:15Z</dcterms:created>
  <dcterms:modified xsi:type="dcterms:W3CDTF">2021-06-01T21:41:17Z</dcterms:modified>
</cp:coreProperties>
</file>