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'Sheet1'!$A$26:$O$110</definedName>
  </definedNames>
  <calcPr fullCalcOnLoad="1"/>
</workbook>
</file>

<file path=xl/sharedStrings.xml><?xml version="1.0" encoding="utf-8"?>
<sst xmlns="http://schemas.openxmlformats.org/spreadsheetml/2006/main" count="407" uniqueCount="158">
  <si>
    <t>h=</t>
  </si>
  <si>
    <t>Fy=</t>
  </si>
  <si>
    <r>
      <t>Kg/cm</t>
    </r>
    <r>
      <rPr>
        <vertAlign val="superscript"/>
        <sz val="12"/>
        <rFont val="Times New Roman"/>
        <family val="1"/>
      </rPr>
      <t>2</t>
    </r>
  </si>
  <si>
    <t>cm</t>
  </si>
  <si>
    <t>a</t>
  </si>
  <si>
    <t>d=</t>
  </si>
  <si>
    <t>f'c=</t>
  </si>
  <si>
    <t>مشخصات مصالح:</t>
  </si>
  <si>
    <t>مشخصات دال:</t>
  </si>
  <si>
    <t>معمولی</t>
  </si>
  <si>
    <t>l=</t>
  </si>
  <si>
    <t>نوع بتن :</t>
  </si>
  <si>
    <r>
      <t>b</t>
    </r>
    <r>
      <rPr>
        <sz val="12"/>
        <rFont val="Times New Roman"/>
        <family val="1"/>
      </rPr>
      <t>c</t>
    </r>
    <r>
      <rPr>
        <sz val="12"/>
        <rFont val="Symbol"/>
        <family val="1"/>
      </rPr>
      <t>=</t>
    </r>
  </si>
  <si>
    <t xml:space="preserve"> نوع ستون :</t>
  </si>
  <si>
    <t>میانی</t>
  </si>
  <si>
    <t>کناری</t>
  </si>
  <si>
    <t>گوشه</t>
  </si>
  <si>
    <r>
      <t>a</t>
    </r>
    <r>
      <rPr>
        <sz val="12"/>
        <rFont val="Times New Roman"/>
        <family val="1"/>
      </rPr>
      <t>s</t>
    </r>
    <r>
      <rPr>
        <sz val="12"/>
        <rFont val="Symbol"/>
        <family val="1"/>
      </rPr>
      <t>=</t>
    </r>
  </si>
  <si>
    <t>0.265(2+</t>
  </si>
  <si>
    <r>
      <t>b</t>
    </r>
    <r>
      <rPr>
        <sz val="12"/>
        <rFont val="Times New Roman"/>
        <family val="1"/>
      </rPr>
      <t>c</t>
    </r>
  </si>
  <si>
    <t>0.265(</t>
  </si>
  <si>
    <r>
      <rPr>
        <sz val="12"/>
        <rFont val="Symbol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d</t>
    </r>
  </si>
  <si>
    <r>
      <t>b</t>
    </r>
    <r>
      <rPr>
        <vertAlign val="subscript"/>
        <sz val="12"/>
        <rFont val="Times New Roman"/>
        <family val="1"/>
      </rPr>
      <t>0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</si>
  <si>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</si>
  <si>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</si>
  <si>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t>ابعاد ستون:</t>
  </si>
  <si>
    <r>
      <t>g</t>
    </r>
    <r>
      <rPr>
        <vertAlign val="subscript"/>
        <sz val="12"/>
        <rFont val="Times New Roman"/>
        <family val="1"/>
      </rPr>
      <t>f2</t>
    </r>
    <r>
      <rPr>
        <sz val="12"/>
        <rFont val="Symbol"/>
        <family val="1"/>
      </rPr>
      <t>=</t>
    </r>
  </si>
  <si>
    <t>1+</t>
  </si>
  <si>
    <t>(</t>
  </si>
  <si>
    <r>
      <t>)</t>
    </r>
    <r>
      <rPr>
        <vertAlign val="superscript"/>
        <sz val="12"/>
        <rFont val="Times New Roman"/>
        <family val="1"/>
      </rPr>
      <t>1/2</t>
    </r>
  </si>
  <si>
    <t>ton.m</t>
  </si>
  <si>
    <t>=</t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</si>
  <si>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+d/2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</si>
  <si>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</si>
  <si>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</si>
  <si>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</si>
  <si>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g</t>
    </r>
    <r>
      <rPr>
        <vertAlign val="subscript"/>
        <sz val="12"/>
        <rFont val="Times New Roman"/>
        <family val="1"/>
      </rPr>
      <t>v2</t>
    </r>
    <r>
      <rPr>
        <sz val="12"/>
        <rFont val="Symbol"/>
        <family val="1"/>
      </rPr>
      <t>=1-g</t>
    </r>
    <r>
      <rPr>
        <vertAlign val="subscript"/>
        <sz val="12"/>
        <rFont val="Times New Roman"/>
        <family val="1"/>
      </rPr>
      <t>f2</t>
    </r>
    <r>
      <rPr>
        <sz val="12"/>
        <rFont val="Symbol"/>
        <family val="1"/>
      </rPr>
      <t>=</t>
    </r>
  </si>
  <si>
    <r>
      <t>a=a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+d/2=</t>
    </r>
  </si>
  <si>
    <r>
      <t>b=a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+d/2=</t>
    </r>
  </si>
  <si>
    <t>j</t>
  </si>
  <si>
    <r>
      <t>ad(a+4b)+d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(a+b)/a</t>
    </r>
  </si>
  <si>
    <r>
      <t>a'</t>
    </r>
    <r>
      <rPr>
        <vertAlign val="subscript"/>
        <sz val="12"/>
        <rFont val="Times New Roman"/>
        <family val="1"/>
      </rPr>
      <t>2</t>
    </r>
  </si>
  <si>
    <r>
      <t>a"</t>
    </r>
    <r>
      <rPr>
        <vertAlign val="subscript"/>
        <sz val="12"/>
        <rFont val="Times New Roman"/>
        <family val="1"/>
      </rPr>
      <t>2</t>
    </r>
  </si>
  <si>
    <t>6(a+2b)</t>
  </si>
  <si>
    <r>
      <t>a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d (a+4b)+d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(a+b)</t>
    </r>
  </si>
  <si>
    <r>
      <t>a=a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+d/2=</t>
    </r>
  </si>
  <si>
    <r>
      <t>b=a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+d/2=</t>
    </r>
  </si>
  <si>
    <r>
      <t>g</t>
    </r>
    <r>
      <rPr>
        <vertAlign val="subscript"/>
        <sz val="12"/>
        <rFont val="Times New Roman"/>
        <family val="1"/>
      </rPr>
      <t>f1</t>
    </r>
    <r>
      <rPr>
        <sz val="12"/>
        <rFont val="Symbol"/>
        <family val="1"/>
      </rPr>
      <t>=</t>
    </r>
  </si>
  <si>
    <r>
      <t>g</t>
    </r>
    <r>
      <rPr>
        <vertAlign val="subscript"/>
        <sz val="12"/>
        <rFont val="Times New Roman"/>
        <family val="1"/>
      </rPr>
      <t>v1</t>
    </r>
    <r>
      <rPr>
        <sz val="12"/>
        <rFont val="Symbol"/>
        <family val="1"/>
      </rPr>
      <t>=1-g</t>
    </r>
    <r>
      <rPr>
        <vertAlign val="subscript"/>
        <sz val="12"/>
        <rFont val="Times New Roman"/>
        <family val="1"/>
      </rPr>
      <t>f1</t>
    </r>
    <r>
      <rPr>
        <sz val="12"/>
        <rFont val="Symbol"/>
        <family val="1"/>
      </rPr>
      <t>=</t>
    </r>
  </si>
  <si>
    <r>
      <t>a'</t>
    </r>
    <r>
      <rPr>
        <vertAlign val="subscript"/>
        <sz val="12"/>
        <rFont val="Times New Roman"/>
        <family val="1"/>
      </rPr>
      <t>1</t>
    </r>
  </si>
  <si>
    <r>
      <t>a"</t>
    </r>
    <r>
      <rPr>
        <vertAlign val="subscript"/>
        <sz val="12"/>
        <rFont val="Times New Roman"/>
        <family val="1"/>
      </rPr>
      <t>1</t>
    </r>
  </si>
  <si>
    <r>
      <t>M</t>
    </r>
    <r>
      <rPr>
        <vertAlign val="subscript"/>
        <sz val="12"/>
        <rFont val="Times New Roman"/>
        <family val="1"/>
      </rPr>
      <t>u1A</t>
    </r>
    <r>
      <rPr>
        <sz val="12"/>
        <rFont val="Times New Roman"/>
        <family val="1"/>
      </rPr>
      <t>=</t>
    </r>
  </si>
  <si>
    <r>
      <t>M</t>
    </r>
    <r>
      <rPr>
        <vertAlign val="subscript"/>
        <sz val="12"/>
        <rFont val="Times New Roman"/>
        <family val="1"/>
      </rPr>
      <t>u2A</t>
    </r>
    <r>
      <rPr>
        <sz val="12"/>
        <rFont val="Times New Roman"/>
        <family val="1"/>
      </rPr>
      <t>=</t>
    </r>
  </si>
  <si>
    <r>
      <t>M</t>
    </r>
    <r>
      <rPr>
        <vertAlign val="subscript"/>
        <sz val="12"/>
        <rFont val="Times New Roman"/>
        <family val="1"/>
      </rPr>
      <t>u2B</t>
    </r>
    <r>
      <rPr>
        <sz val="12"/>
        <rFont val="Times New Roman"/>
        <family val="1"/>
      </rPr>
      <t>=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</si>
  <si>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</si>
  <si>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</t>
    </r>
  </si>
  <si>
    <r>
      <t>a=b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+d=</t>
    </r>
  </si>
  <si>
    <r>
      <t>b=b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+d/2=</t>
    </r>
  </si>
  <si>
    <r>
      <t>b'</t>
    </r>
    <r>
      <rPr>
        <vertAlign val="subscript"/>
        <sz val="12"/>
        <rFont val="Times New Roman"/>
        <family val="1"/>
      </rPr>
      <t>2</t>
    </r>
  </si>
  <si>
    <r>
      <t>b''</t>
    </r>
    <r>
      <rPr>
        <vertAlign val="subscript"/>
        <sz val="12"/>
        <rFont val="Times New Roman"/>
        <family val="1"/>
      </rPr>
      <t>2</t>
    </r>
  </si>
  <si>
    <r>
      <t>ad(a+6b)+d</t>
    </r>
    <r>
      <rPr>
        <vertAlign val="superscript"/>
        <sz val="12"/>
        <rFont val="Times New Roman"/>
        <family val="1"/>
      </rPr>
      <t>3</t>
    </r>
  </si>
  <si>
    <r>
      <t>b'</t>
    </r>
    <r>
      <rPr>
        <vertAlign val="subscript"/>
        <sz val="12"/>
        <rFont val="Times New Roman"/>
        <family val="1"/>
      </rPr>
      <t>1</t>
    </r>
  </si>
  <si>
    <r>
      <t>2ad(a+2b)+d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(2a+b)/a</t>
    </r>
  </si>
  <si>
    <r>
      <t>a=b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+d/2=</t>
    </r>
  </si>
  <si>
    <r>
      <t>b=b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+d=</t>
    </r>
  </si>
  <si>
    <r>
      <t>b"</t>
    </r>
    <r>
      <rPr>
        <vertAlign val="subscript"/>
        <sz val="12"/>
        <rFont val="Times New Roman"/>
        <family val="1"/>
      </rPr>
      <t>1</t>
    </r>
  </si>
  <si>
    <r>
      <t>2a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d (a+2b)+d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(2a+b)</t>
    </r>
  </si>
  <si>
    <t>6(a+b)</t>
  </si>
  <si>
    <r>
      <t>M</t>
    </r>
    <r>
      <rPr>
        <vertAlign val="subscript"/>
        <sz val="12"/>
        <rFont val="Times New Roman"/>
        <family val="1"/>
      </rPr>
      <t>u1B</t>
    </r>
    <r>
      <rPr>
        <sz val="12"/>
        <rFont val="Times New Roman"/>
        <family val="1"/>
      </rPr>
      <t>=</t>
    </r>
  </si>
  <si>
    <t>بررسی نقطه C:</t>
  </si>
  <si>
    <r>
      <t>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</si>
  <si>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</si>
  <si>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</t>
    </r>
  </si>
  <si>
    <r>
      <t>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</t>
    </r>
  </si>
  <si>
    <r>
      <t>a=c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+d=</t>
    </r>
  </si>
  <si>
    <r>
      <t>c'</t>
    </r>
    <r>
      <rPr>
        <vertAlign val="subscript"/>
        <sz val="12"/>
        <rFont val="Times New Roman"/>
        <family val="1"/>
      </rPr>
      <t>2</t>
    </r>
  </si>
  <si>
    <r>
      <t>c"</t>
    </r>
    <r>
      <rPr>
        <vertAlign val="subscript"/>
        <sz val="12"/>
        <rFont val="Times New Roman"/>
        <family val="1"/>
      </rPr>
      <t>2</t>
    </r>
  </si>
  <si>
    <r>
      <t>ad (a+3b)+d</t>
    </r>
    <r>
      <rPr>
        <vertAlign val="superscript"/>
        <sz val="12"/>
        <rFont val="Times New Roman"/>
        <family val="1"/>
      </rPr>
      <t>3</t>
    </r>
  </si>
  <si>
    <r>
      <t>a=c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+d=</t>
    </r>
  </si>
  <si>
    <r>
      <t>b=c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+d=</t>
    </r>
  </si>
  <si>
    <r>
      <t>b=c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+d=</t>
    </r>
  </si>
  <si>
    <r>
      <t>c'</t>
    </r>
    <r>
      <rPr>
        <vertAlign val="subscript"/>
        <sz val="12"/>
        <rFont val="Times New Roman"/>
        <family val="1"/>
      </rPr>
      <t>1</t>
    </r>
  </si>
  <si>
    <r>
      <t>c"</t>
    </r>
    <r>
      <rPr>
        <vertAlign val="subscript"/>
        <sz val="12"/>
        <rFont val="Times New Roman"/>
        <family val="1"/>
      </rPr>
      <t>1</t>
    </r>
  </si>
  <si>
    <t>ton</t>
  </si>
  <si>
    <r>
      <t>P</t>
    </r>
    <r>
      <rPr>
        <vertAlign val="subscript"/>
        <sz val="12"/>
        <rFont val="Times New Roman"/>
        <family val="1"/>
      </rPr>
      <t>uA</t>
    </r>
    <r>
      <rPr>
        <sz val="12"/>
        <rFont val="Times New Roman"/>
        <family val="1"/>
      </rPr>
      <t>=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</si>
  <si>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=a+b=</t>
    </r>
  </si>
  <si>
    <t>نیروها:</t>
  </si>
  <si>
    <r>
      <t>Ac=b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.d=</t>
    </r>
  </si>
  <si>
    <r>
      <t>cm</t>
    </r>
    <r>
      <rPr>
        <vertAlign val="superscript"/>
        <sz val="12"/>
        <rFont val="Times New Roman"/>
        <family val="1"/>
      </rPr>
      <t>2</t>
    </r>
  </si>
  <si>
    <t>کنترل نقطه 1:</t>
  </si>
  <si>
    <r>
      <t>j</t>
    </r>
    <r>
      <rPr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</si>
  <si>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</si>
  <si>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Pu</t>
    </r>
    <r>
      <rPr>
        <vertAlign val="subscript"/>
        <sz val="12"/>
        <rFont val="Times New Roman"/>
        <family val="1"/>
      </rPr>
      <t>A</t>
    </r>
  </si>
  <si>
    <t>Ac</t>
  </si>
  <si>
    <t>+</t>
  </si>
  <si>
    <r>
      <t>J</t>
    </r>
    <r>
      <rPr>
        <vertAlign val="subscript"/>
        <sz val="12"/>
        <rFont val="Times New Roman"/>
        <family val="1"/>
      </rPr>
      <t>2</t>
    </r>
  </si>
  <si>
    <r>
      <t>J</t>
    </r>
    <r>
      <rPr>
        <vertAlign val="subscript"/>
        <sz val="12"/>
        <rFont val="Times New Roman"/>
        <family val="1"/>
      </rPr>
      <t>1</t>
    </r>
  </si>
  <si>
    <t>کنترل نقطه 2:</t>
  </si>
  <si>
    <t>-</t>
  </si>
  <si>
    <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</si>
  <si>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کنترل نقطه 3:</t>
  </si>
  <si>
    <r>
      <t>j</t>
    </r>
    <r>
      <rPr>
        <vertAlign val="subscript"/>
        <sz val="12"/>
        <rFont val="Times New Roman"/>
        <family val="1"/>
      </rPr>
      <t>1</t>
    </r>
  </si>
  <si>
    <r>
      <t>v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=</t>
    </r>
  </si>
  <si>
    <r>
      <t>).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.f'c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=</t>
    </r>
  </si>
  <si>
    <r>
      <t>+2).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.f'c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=</t>
    </r>
  </si>
  <si>
    <r>
      <rPr>
        <sz val="12"/>
        <rFont val="Symbol"/>
        <family val="1"/>
      </rPr>
      <t>1.06l</t>
    </r>
    <r>
      <rPr>
        <sz val="12"/>
        <rFont val="Times New Roman"/>
        <family val="1"/>
      </rPr>
      <t>.f'c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=</t>
    </r>
  </si>
  <si>
    <r>
      <t>v</t>
    </r>
    <r>
      <rPr>
        <vertAlign val="subscript"/>
        <sz val="12"/>
        <rFont val="Times New Roman"/>
        <family val="1"/>
      </rPr>
      <t>c1</t>
    </r>
    <r>
      <rPr>
        <sz val="12"/>
        <rFont val="Times New Roman"/>
        <family val="1"/>
      </rPr>
      <t>=</t>
    </r>
  </si>
  <si>
    <r>
      <t>v</t>
    </r>
    <r>
      <rPr>
        <vertAlign val="subscript"/>
        <sz val="12"/>
        <rFont val="Times New Roman"/>
        <family val="1"/>
      </rPr>
      <t>c2</t>
    </r>
    <r>
      <rPr>
        <sz val="12"/>
        <rFont val="Times New Roman"/>
        <family val="1"/>
      </rPr>
      <t>=</t>
    </r>
  </si>
  <si>
    <r>
      <t>v</t>
    </r>
    <r>
      <rPr>
        <vertAlign val="subscript"/>
        <sz val="12"/>
        <rFont val="Times New Roman"/>
        <family val="1"/>
      </rPr>
      <t>c3</t>
    </r>
    <r>
      <rPr>
        <sz val="12"/>
        <rFont val="Times New Roman"/>
        <family val="1"/>
      </rPr>
      <t>=</t>
    </r>
  </si>
  <si>
    <r>
      <t>P</t>
    </r>
    <r>
      <rPr>
        <vertAlign val="subscript"/>
        <sz val="12"/>
        <rFont val="Times New Roman"/>
        <family val="1"/>
      </rPr>
      <t>uB</t>
    </r>
    <r>
      <rPr>
        <sz val="12"/>
        <rFont val="Times New Roman"/>
        <family val="1"/>
      </rPr>
      <t>=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</si>
  <si>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=a+2b=</t>
    </r>
  </si>
  <si>
    <r>
      <t>Pu</t>
    </r>
    <r>
      <rPr>
        <vertAlign val="subscript"/>
        <sz val="12"/>
        <rFont val="Times New Roman"/>
        <family val="1"/>
      </rPr>
      <t>B</t>
    </r>
  </si>
  <si>
    <t>کنترل نقطه 4:</t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</si>
  <si>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=2a+2b=</t>
    </r>
  </si>
  <si>
    <r>
      <t>Pu</t>
    </r>
    <r>
      <rPr>
        <vertAlign val="subscript"/>
        <sz val="12"/>
        <rFont val="Times New Roman"/>
        <family val="1"/>
      </rPr>
      <t>C</t>
    </r>
  </si>
  <si>
    <r>
      <t>v</t>
    </r>
    <r>
      <rPr>
        <sz val="12"/>
        <rFont val="Times New Roman"/>
        <family val="1"/>
      </rPr>
      <t>=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</si>
  <si>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u2A</t>
    </r>
    <r>
      <rPr>
        <sz val="12"/>
        <rFont val="Times New Roman"/>
        <family val="1"/>
      </rPr>
      <t>.a"</t>
    </r>
    <r>
      <rPr>
        <vertAlign val="subscript"/>
        <sz val="12"/>
        <rFont val="Times New Roman"/>
        <family val="1"/>
      </rPr>
      <t>2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</si>
  <si>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u1A</t>
    </r>
    <r>
      <rPr>
        <sz val="12"/>
        <rFont val="Times New Roman"/>
        <family val="1"/>
      </rPr>
      <t>.a'</t>
    </r>
    <r>
      <rPr>
        <vertAlign val="subscript"/>
        <sz val="12"/>
        <rFont val="Times New Roman"/>
        <family val="1"/>
      </rPr>
      <t>1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</si>
  <si>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u2A</t>
    </r>
    <r>
      <rPr>
        <sz val="12"/>
        <rFont val="Times New Roman"/>
        <family val="1"/>
      </rPr>
      <t>.a'</t>
    </r>
    <r>
      <rPr>
        <vertAlign val="subscript"/>
        <sz val="12"/>
        <rFont val="Times New Roman"/>
        <family val="1"/>
      </rPr>
      <t>2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</si>
  <si>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u2B</t>
    </r>
    <r>
      <rPr>
        <sz val="12"/>
        <rFont val="Times New Roman"/>
        <family val="1"/>
      </rPr>
      <t>.b"</t>
    </r>
    <r>
      <rPr>
        <vertAlign val="subscript"/>
        <sz val="12"/>
        <rFont val="Times New Roman"/>
        <family val="1"/>
      </rPr>
      <t>2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</si>
  <si>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u1B</t>
    </r>
    <r>
      <rPr>
        <sz val="12"/>
        <rFont val="Times New Roman"/>
        <family val="1"/>
      </rPr>
      <t>.b'</t>
    </r>
    <r>
      <rPr>
        <vertAlign val="subscript"/>
        <sz val="12"/>
        <rFont val="Times New Roman"/>
        <family val="1"/>
      </rPr>
      <t>1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</si>
  <si>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u2B</t>
    </r>
    <r>
      <rPr>
        <sz val="12"/>
        <rFont val="Times New Roman"/>
        <family val="1"/>
      </rPr>
      <t>.b'</t>
    </r>
    <r>
      <rPr>
        <vertAlign val="subscript"/>
        <sz val="12"/>
        <rFont val="Times New Roman"/>
        <family val="1"/>
      </rPr>
      <t>2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</si>
  <si>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u1B</t>
    </r>
    <r>
      <rPr>
        <sz val="12"/>
        <rFont val="Times New Roman"/>
        <family val="1"/>
      </rPr>
      <t>.b"</t>
    </r>
    <r>
      <rPr>
        <vertAlign val="subscript"/>
        <sz val="12"/>
        <rFont val="Times New Roman"/>
        <family val="1"/>
      </rPr>
      <t>1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</si>
  <si>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u2C</t>
    </r>
    <r>
      <rPr>
        <sz val="12"/>
        <rFont val="Times New Roman"/>
        <family val="1"/>
      </rPr>
      <t>.c'</t>
    </r>
    <r>
      <rPr>
        <vertAlign val="subscript"/>
        <sz val="12"/>
        <rFont val="Times New Roman"/>
        <family val="1"/>
      </rPr>
      <t>2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</si>
  <si>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u1C</t>
    </r>
    <r>
      <rPr>
        <sz val="12"/>
        <rFont val="Times New Roman"/>
        <family val="1"/>
      </rPr>
      <t>.c'</t>
    </r>
    <r>
      <rPr>
        <vertAlign val="subscript"/>
        <sz val="12"/>
        <rFont val="Times New Roman"/>
        <family val="1"/>
      </rPr>
      <t>1</t>
    </r>
  </si>
  <si>
    <t>بتن ماسه سبک</t>
  </si>
  <si>
    <t>بتن تمام سبک</t>
  </si>
  <si>
    <t>Mx</t>
  </si>
  <si>
    <t>My</t>
  </si>
  <si>
    <t>-My</t>
  </si>
  <si>
    <t>-Mx</t>
  </si>
  <si>
    <t>(Etabs)</t>
  </si>
  <si>
    <t>Max(v1,v2,v3)</t>
  </si>
  <si>
    <r>
      <t>v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=</t>
    </r>
  </si>
  <si>
    <t>Max(v1,v2,v3,v4)</t>
  </si>
  <si>
    <r>
      <t>M</t>
    </r>
    <r>
      <rPr>
        <vertAlign val="subscript"/>
        <sz val="12"/>
        <rFont val="Times New Roman"/>
        <family val="1"/>
      </rPr>
      <t>u2C</t>
    </r>
    <r>
      <rPr>
        <sz val="12"/>
        <rFont val="Times New Roman"/>
        <family val="1"/>
      </rPr>
      <t>=</t>
    </r>
  </si>
  <si>
    <r>
      <t>M</t>
    </r>
    <r>
      <rPr>
        <vertAlign val="subscript"/>
        <sz val="12"/>
        <rFont val="Times New Roman"/>
        <family val="1"/>
      </rPr>
      <t>u1C</t>
    </r>
    <r>
      <rPr>
        <sz val="12"/>
        <rFont val="Times New Roman"/>
        <family val="1"/>
      </rPr>
      <t>=</t>
    </r>
  </si>
  <si>
    <t>v</t>
  </si>
  <si>
    <r>
      <t xml:space="preserve">بررسی نقطه </t>
    </r>
    <r>
      <rPr>
        <sz val="14"/>
        <rFont val="Times New Roman"/>
        <family val="1"/>
      </rPr>
      <t>B4</t>
    </r>
    <r>
      <rPr>
        <sz val="14"/>
        <rFont val="B Nazanin"/>
        <family val="0"/>
      </rPr>
      <t>:</t>
    </r>
  </si>
  <si>
    <r>
      <rPr>
        <sz val="12"/>
        <rFont val="Symbol"/>
        <family val="1"/>
      </rPr>
      <t>g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.M</t>
    </r>
    <r>
      <rPr>
        <vertAlign val="subscript"/>
        <sz val="12"/>
        <rFont val="Times New Roman"/>
        <family val="1"/>
      </rPr>
      <t>u1A</t>
    </r>
    <r>
      <rPr>
        <sz val="12"/>
        <rFont val="Times New Roman"/>
        <family val="1"/>
      </rPr>
      <t>.a"</t>
    </r>
    <r>
      <rPr>
        <vertAlign val="subscript"/>
        <sz val="12"/>
        <rFont val="Times New Roman"/>
        <family val="1"/>
      </rPr>
      <t>1</t>
    </r>
  </si>
  <si>
    <r>
      <t>M2</t>
    </r>
    <r>
      <rPr>
        <vertAlign val="subscript"/>
        <sz val="12"/>
        <rFont val="Times New Roman"/>
        <family val="1"/>
      </rPr>
      <t>A1</t>
    </r>
  </si>
  <si>
    <r>
      <t>M2</t>
    </r>
    <r>
      <rPr>
        <vertAlign val="subscript"/>
        <sz val="12"/>
        <rFont val="Times New Roman"/>
        <family val="1"/>
      </rPr>
      <t>B1</t>
    </r>
  </si>
  <si>
    <r>
      <t>M1</t>
    </r>
    <r>
      <rPr>
        <vertAlign val="subscript"/>
        <sz val="12"/>
        <rFont val="Times New Roman"/>
        <family val="1"/>
      </rPr>
      <t>A1</t>
    </r>
  </si>
  <si>
    <r>
      <t>M1</t>
    </r>
    <r>
      <rPr>
        <vertAlign val="subscript"/>
        <sz val="12"/>
        <rFont val="Times New Roman"/>
        <family val="1"/>
      </rPr>
      <t>B1</t>
    </r>
  </si>
  <si>
    <r>
      <t>M2</t>
    </r>
    <r>
      <rPr>
        <vertAlign val="subscript"/>
        <sz val="12"/>
        <rFont val="Times New Roman"/>
        <family val="1"/>
      </rPr>
      <t>A2</t>
    </r>
  </si>
  <si>
    <r>
      <t>M2</t>
    </r>
    <r>
      <rPr>
        <vertAlign val="subscript"/>
        <sz val="12"/>
        <rFont val="Times New Roman"/>
        <family val="1"/>
      </rPr>
      <t>B2</t>
    </r>
  </si>
  <si>
    <r>
      <t>M1</t>
    </r>
    <r>
      <rPr>
        <vertAlign val="subscript"/>
        <sz val="12"/>
        <rFont val="Times New Roman"/>
        <family val="1"/>
      </rPr>
      <t>A2</t>
    </r>
  </si>
  <si>
    <r>
      <t>M1</t>
    </r>
    <r>
      <rPr>
        <vertAlign val="subscript"/>
        <sz val="12"/>
        <rFont val="Times New Roman"/>
        <family val="1"/>
      </rPr>
      <t>B2</t>
    </r>
  </si>
  <si>
    <r>
      <t>M2</t>
    </r>
    <r>
      <rPr>
        <vertAlign val="subscript"/>
        <sz val="12"/>
        <rFont val="Times New Roman"/>
        <family val="1"/>
      </rPr>
      <t>A3</t>
    </r>
  </si>
  <si>
    <r>
      <t>M2</t>
    </r>
    <r>
      <rPr>
        <vertAlign val="subscript"/>
        <sz val="12"/>
        <rFont val="Times New Roman"/>
        <family val="1"/>
      </rPr>
      <t>B3</t>
    </r>
  </si>
  <si>
    <r>
      <t>M1</t>
    </r>
    <r>
      <rPr>
        <vertAlign val="subscript"/>
        <sz val="12"/>
        <rFont val="Times New Roman"/>
        <family val="1"/>
      </rPr>
      <t>A3</t>
    </r>
  </si>
  <si>
    <r>
      <t>M1</t>
    </r>
    <r>
      <rPr>
        <vertAlign val="subscript"/>
        <sz val="12"/>
        <rFont val="Times New Roman"/>
        <family val="1"/>
      </rPr>
      <t>B3</t>
    </r>
  </si>
  <si>
    <r>
      <t>M2</t>
    </r>
    <r>
      <rPr>
        <vertAlign val="subscript"/>
        <sz val="12"/>
        <rFont val="Times New Roman"/>
        <family val="1"/>
      </rPr>
      <t>A4</t>
    </r>
  </si>
  <si>
    <r>
      <t>M2</t>
    </r>
    <r>
      <rPr>
        <vertAlign val="subscript"/>
        <sz val="12"/>
        <rFont val="Times New Roman"/>
        <family val="1"/>
      </rPr>
      <t>B4</t>
    </r>
  </si>
  <si>
    <r>
      <t>M1</t>
    </r>
    <r>
      <rPr>
        <vertAlign val="subscript"/>
        <sz val="12"/>
        <rFont val="Times New Roman"/>
        <family val="1"/>
      </rPr>
      <t>A4</t>
    </r>
  </si>
  <si>
    <r>
      <t>M1</t>
    </r>
    <r>
      <rPr>
        <vertAlign val="subscript"/>
        <sz val="12"/>
        <rFont val="Times New Roman"/>
        <family val="1"/>
      </rPr>
      <t>B4</t>
    </r>
  </si>
  <si>
    <r>
      <t xml:space="preserve">بررسی نقطه </t>
    </r>
    <r>
      <rPr>
        <sz val="14"/>
        <rFont val="Times New Roman"/>
        <family val="1"/>
      </rPr>
      <t>A1</t>
    </r>
    <r>
      <rPr>
        <sz val="14"/>
        <rFont val="B Nazanin"/>
        <family val="0"/>
      </rPr>
      <t>:</t>
    </r>
  </si>
  <si>
    <r>
      <rPr>
        <sz val="12"/>
        <rFont val="Symbol"/>
        <family val="1"/>
      </rPr>
      <t>f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</si>
</sst>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0.000"/>
    <numFmt numFmtId="174" formatCode="0.00000"/>
    <numFmt numFmtId="175" formatCode="0.0000"/>
    <numFmt numFmtId="176" formatCode="0.000000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Nazanin"/>
      <family val="0"/>
    </font>
    <font>
      <sz val="14"/>
      <name val="Nazanin"/>
      <family val="0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Wingdings 3"/>
      <family val="1"/>
    </font>
    <font>
      <sz val="12"/>
      <name val="B Nazanin"/>
      <family val="0"/>
    </font>
    <font>
      <sz val="12"/>
      <name val="Symbol"/>
      <family val="1"/>
    </font>
    <font>
      <sz val="14"/>
      <name val="B Nazanin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15</xdr:col>
      <xdr:colOff>180975</xdr:colOff>
      <xdr:row>21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9053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9"/>
  <sheetViews>
    <sheetView tabSelected="1" zoomScale="85" zoomScaleNormal="85" workbookViewId="0" topLeftCell="A22">
      <selection activeCell="L138" sqref="L138"/>
    </sheetView>
  </sheetViews>
  <sheetFormatPr defaultColWidth="4.7109375" defaultRowHeight="18" customHeight="1"/>
  <cols>
    <col min="1" max="8" width="4.7109375" style="1" customWidth="1"/>
    <col min="9" max="9" width="5.00390625" style="1" bestFit="1" customWidth="1"/>
    <col min="10" max="13" width="4.7109375" style="1" customWidth="1"/>
    <col min="14" max="15" width="5.00390625" style="1" bestFit="1" customWidth="1"/>
    <col min="16" max="16384" width="4.7109375" style="1" customWidth="1"/>
  </cols>
  <sheetData>
    <row r="1" spans="18:30" ht="18" customHeight="1">
      <c r="R1" s="15" t="s">
        <v>9</v>
      </c>
      <c r="S1" s="15">
        <v>1</v>
      </c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8:30" ht="18" customHeight="1">
      <c r="R2" s="15" t="s">
        <v>125</v>
      </c>
      <c r="S2" s="15">
        <v>0.85</v>
      </c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8:30" ht="18" customHeight="1">
      <c r="R3" s="15" t="s">
        <v>126</v>
      </c>
      <c r="S3" s="15">
        <v>0.75</v>
      </c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8:30" ht="18" customHeight="1">
      <c r="R4" s="15"/>
      <c r="S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8:30" ht="18" customHeight="1">
      <c r="R5" s="15" t="s">
        <v>14</v>
      </c>
      <c r="S5" s="15">
        <v>40</v>
      </c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8:30" ht="18" customHeight="1">
      <c r="R6" s="15" t="s">
        <v>15</v>
      </c>
      <c r="S6" s="15">
        <v>30</v>
      </c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8:30" ht="18" customHeight="1">
      <c r="R7" s="15" t="s">
        <v>16</v>
      </c>
      <c r="S7" s="15">
        <v>20</v>
      </c>
      <c r="U7" s="15"/>
      <c r="V7" s="15"/>
      <c r="W7" s="15"/>
      <c r="X7" s="15"/>
      <c r="Y7" s="15"/>
      <c r="Z7" s="15"/>
      <c r="AA7" s="15"/>
      <c r="AB7" s="15"/>
      <c r="AC7" s="15"/>
      <c r="AD7" s="15"/>
    </row>
    <row r="23" spans="1:15" ht="18" customHeight="1">
      <c r="A23" s="1" t="s">
        <v>6</v>
      </c>
      <c r="B23" s="42">
        <v>250</v>
      </c>
      <c r="C23" s="42"/>
      <c r="D23" s="1" t="s">
        <v>2</v>
      </c>
      <c r="G23" s="1" t="s">
        <v>1</v>
      </c>
      <c r="H23" s="42">
        <v>4000</v>
      </c>
      <c r="I23" s="42"/>
      <c r="J23" s="1" t="s">
        <v>2</v>
      </c>
      <c r="O23" s="5" t="s">
        <v>7</v>
      </c>
    </row>
    <row r="24" spans="1:15" ht="18" customHeight="1">
      <c r="A24" s="1" t="s">
        <v>0</v>
      </c>
      <c r="B24" s="42">
        <v>70</v>
      </c>
      <c r="C24" s="42"/>
      <c r="D24" s="1" t="s">
        <v>3</v>
      </c>
      <c r="F24" s="4"/>
      <c r="G24" s="1" t="s">
        <v>5</v>
      </c>
      <c r="H24" s="48">
        <v>64</v>
      </c>
      <c r="I24" s="48"/>
      <c r="J24" s="1" t="s">
        <v>3</v>
      </c>
      <c r="O24" s="5" t="s">
        <v>8</v>
      </c>
    </row>
    <row r="25" spans="1:9" ht="18" customHeight="1">
      <c r="A25" s="7" t="s">
        <v>11</v>
      </c>
      <c r="C25" s="49" t="s">
        <v>9</v>
      </c>
      <c r="D25" s="49"/>
      <c r="E25" s="49"/>
      <c r="F25" s="5"/>
      <c r="G25" s="6" t="s">
        <v>10</v>
      </c>
      <c r="H25" s="29">
        <f>VLOOKUP(C25,R1:S3,2,)</f>
        <v>1</v>
      </c>
      <c r="I25" s="29"/>
    </row>
    <row r="26" ht="18" customHeight="1">
      <c r="O26" s="11" t="s">
        <v>156</v>
      </c>
    </row>
    <row r="27" spans="1:15" ht="18" customHeight="1">
      <c r="A27" s="1" t="s">
        <v>34</v>
      </c>
      <c r="B27" s="42">
        <v>35</v>
      </c>
      <c r="C27" s="42"/>
      <c r="D27" s="1" t="s">
        <v>3</v>
      </c>
      <c r="G27" s="1" t="s">
        <v>35</v>
      </c>
      <c r="H27" s="42">
        <v>40</v>
      </c>
      <c r="I27" s="42"/>
      <c r="J27" s="1" t="s">
        <v>3</v>
      </c>
      <c r="O27" s="5" t="s">
        <v>25</v>
      </c>
    </row>
    <row r="28" spans="2:9" ht="18" customHeight="1">
      <c r="B28" s="12"/>
      <c r="C28" s="12"/>
      <c r="H28" s="12"/>
      <c r="I28" s="12"/>
    </row>
    <row r="29" spans="1:15" ht="18" customHeight="1">
      <c r="A29" s="1" t="s">
        <v>84</v>
      </c>
      <c r="C29" s="39">
        <v>93.67</v>
      </c>
      <c r="D29" s="39"/>
      <c r="E29" s="1" t="s">
        <v>83</v>
      </c>
      <c r="O29" s="5" t="s">
        <v>86</v>
      </c>
    </row>
    <row r="30" spans="1:15" ht="18" customHeight="1" thickBot="1">
      <c r="A30" s="1" t="s">
        <v>52</v>
      </c>
      <c r="C30" s="39">
        <v>0.559</v>
      </c>
      <c r="D30" s="39"/>
      <c r="E30" s="1" t="s">
        <v>30</v>
      </c>
      <c r="K30" s="1" t="s">
        <v>51</v>
      </c>
      <c r="M30" s="39">
        <v>-8.773</v>
      </c>
      <c r="N30" s="39"/>
      <c r="O30" s="1" t="s">
        <v>30</v>
      </c>
    </row>
    <row r="31" spans="3:31" ht="18" customHeight="1">
      <c r="C31" s="2"/>
      <c r="D31" s="2"/>
      <c r="M31" s="2"/>
      <c r="N31" s="2"/>
      <c r="S31" s="32" t="s">
        <v>140</v>
      </c>
      <c r="T31" s="33"/>
      <c r="U31" s="17" t="s">
        <v>31</v>
      </c>
      <c r="V31" s="18" t="s">
        <v>127</v>
      </c>
      <c r="W31" s="16" t="s">
        <v>131</v>
      </c>
      <c r="X31" s="16"/>
      <c r="Y31" s="16"/>
      <c r="Z31" s="33" t="s">
        <v>141</v>
      </c>
      <c r="AA31" s="33"/>
      <c r="AB31" s="17" t="s">
        <v>31</v>
      </c>
      <c r="AC31" s="18" t="s">
        <v>127</v>
      </c>
      <c r="AD31" s="16" t="s">
        <v>131</v>
      </c>
      <c r="AE31" s="19"/>
    </row>
    <row r="32" spans="1:31" ht="18" customHeight="1">
      <c r="A32" s="38" t="s">
        <v>26</v>
      </c>
      <c r="B32" s="34">
        <v>1</v>
      </c>
      <c r="C32" s="34"/>
      <c r="D32" s="34"/>
      <c r="E32" s="34"/>
      <c r="F32" s="34"/>
      <c r="G32" s="34"/>
      <c r="H32" s="29" t="s">
        <v>31</v>
      </c>
      <c r="I32" s="36">
        <f>1/(1+2/3*((H27+H24/2)/(B27+H24/2))^0.5)</f>
        <v>0.5913329253954028</v>
      </c>
      <c r="J32" s="43" t="s">
        <v>4</v>
      </c>
      <c r="K32" s="38" t="s">
        <v>36</v>
      </c>
      <c r="L32" s="38"/>
      <c r="M32" s="38"/>
      <c r="N32" s="36">
        <f>1-I32</f>
        <v>0.40866707460459717</v>
      </c>
      <c r="S32" s="28" t="s">
        <v>142</v>
      </c>
      <c r="T32" s="29"/>
      <c r="U32" s="2" t="s">
        <v>31</v>
      </c>
      <c r="V32" s="12" t="s">
        <v>128</v>
      </c>
      <c r="W32" s="1" t="s">
        <v>131</v>
      </c>
      <c r="Z32" s="29" t="s">
        <v>143</v>
      </c>
      <c r="AA32" s="29"/>
      <c r="AB32" s="2" t="s">
        <v>31</v>
      </c>
      <c r="AC32" s="12" t="s">
        <v>128</v>
      </c>
      <c r="AD32" s="1" t="s">
        <v>131</v>
      </c>
      <c r="AE32" s="21"/>
    </row>
    <row r="33" spans="1:31" ht="18" customHeight="1">
      <c r="A33" s="38"/>
      <c r="B33" s="29" t="s">
        <v>27</v>
      </c>
      <c r="C33" s="9">
        <v>2</v>
      </c>
      <c r="D33" s="35" t="s">
        <v>28</v>
      </c>
      <c r="E33" s="37" t="s">
        <v>32</v>
      </c>
      <c r="F33" s="37"/>
      <c r="G33" s="40" t="s">
        <v>29</v>
      </c>
      <c r="H33" s="29"/>
      <c r="I33" s="36"/>
      <c r="J33" s="43"/>
      <c r="K33" s="38"/>
      <c r="L33" s="38"/>
      <c r="M33" s="38"/>
      <c r="N33" s="36"/>
      <c r="S33" s="20"/>
      <c r="V33" s="12"/>
      <c r="Z33" s="5"/>
      <c r="AB33" s="2"/>
      <c r="AC33" s="12"/>
      <c r="AE33" s="21"/>
    </row>
    <row r="34" spans="1:31" ht="18" customHeight="1">
      <c r="A34" s="6"/>
      <c r="B34" s="29"/>
      <c r="C34" s="2">
        <v>3</v>
      </c>
      <c r="D34" s="29"/>
      <c r="E34" s="29" t="s">
        <v>33</v>
      </c>
      <c r="F34" s="29"/>
      <c r="G34" s="41"/>
      <c r="S34" s="28" t="s">
        <v>144</v>
      </c>
      <c r="T34" s="29"/>
      <c r="U34" s="2" t="s">
        <v>31</v>
      </c>
      <c r="V34" s="12" t="s">
        <v>127</v>
      </c>
      <c r="W34" s="1" t="s">
        <v>131</v>
      </c>
      <c r="Z34" s="29" t="s">
        <v>145</v>
      </c>
      <c r="AA34" s="29"/>
      <c r="AB34" s="2" t="s">
        <v>31</v>
      </c>
      <c r="AC34" s="12" t="s">
        <v>128</v>
      </c>
      <c r="AD34" s="1" t="s">
        <v>131</v>
      </c>
      <c r="AE34" s="21"/>
    </row>
    <row r="35" spans="1:31" ht="18" customHeight="1">
      <c r="A35" s="1" t="s">
        <v>37</v>
      </c>
      <c r="D35" s="1">
        <f>H27+H24/2</f>
        <v>72</v>
      </c>
      <c r="E35" s="1" t="s">
        <v>3</v>
      </c>
      <c r="K35" s="1" t="s">
        <v>38</v>
      </c>
      <c r="N35" s="1">
        <f>B27+H24/2</f>
        <v>67</v>
      </c>
      <c r="O35" s="12" t="s">
        <v>3</v>
      </c>
      <c r="S35" s="28" t="s">
        <v>146</v>
      </c>
      <c r="T35" s="29"/>
      <c r="U35" s="2" t="s">
        <v>31</v>
      </c>
      <c r="V35" s="12" t="s">
        <v>129</v>
      </c>
      <c r="W35" s="1" t="s">
        <v>131</v>
      </c>
      <c r="Z35" s="29" t="s">
        <v>147</v>
      </c>
      <c r="AA35" s="29"/>
      <c r="AB35" s="2" t="s">
        <v>31</v>
      </c>
      <c r="AC35" s="12" t="s">
        <v>130</v>
      </c>
      <c r="AD35" s="1" t="s">
        <v>131</v>
      </c>
      <c r="AE35" s="21"/>
    </row>
    <row r="36" spans="1:31" ht="18" customHeight="1">
      <c r="A36" s="1" t="s">
        <v>85</v>
      </c>
      <c r="D36" s="1">
        <f>D35+N35</f>
        <v>139</v>
      </c>
      <c r="E36" s="1" t="s">
        <v>3</v>
      </c>
      <c r="K36" s="1" t="s">
        <v>87</v>
      </c>
      <c r="M36" s="29">
        <f>D36*H24</f>
        <v>8896</v>
      </c>
      <c r="N36" s="29"/>
      <c r="O36" s="12" t="s">
        <v>88</v>
      </c>
      <c r="S36" s="20"/>
      <c r="V36" s="12"/>
      <c r="Z36" s="5"/>
      <c r="AB36" s="2"/>
      <c r="AC36" s="12"/>
      <c r="AE36" s="21"/>
    </row>
    <row r="37" spans="1:31" ht="18" customHeight="1">
      <c r="A37" s="9" t="s">
        <v>90</v>
      </c>
      <c r="B37" s="29" t="s">
        <v>31</v>
      </c>
      <c r="C37" s="34" t="s">
        <v>40</v>
      </c>
      <c r="D37" s="34"/>
      <c r="E37" s="34"/>
      <c r="F37" s="34"/>
      <c r="G37" s="29" t="s">
        <v>31</v>
      </c>
      <c r="H37" s="29">
        <f>(D35*H24*(D35+4*N35)+H24^3*(D35+N35)/D35)/6</f>
        <v>345467.25925925927</v>
      </c>
      <c r="I37" s="29"/>
      <c r="S37" s="28" t="s">
        <v>148</v>
      </c>
      <c r="T37" s="29"/>
      <c r="U37" s="2" t="s">
        <v>31</v>
      </c>
      <c r="V37" s="12" t="s">
        <v>130</v>
      </c>
      <c r="W37" s="1" t="s">
        <v>131</v>
      </c>
      <c r="Z37" s="29" t="s">
        <v>149</v>
      </c>
      <c r="AA37" s="29"/>
      <c r="AB37" s="2" t="s">
        <v>31</v>
      </c>
      <c r="AC37" s="12" t="s">
        <v>130</v>
      </c>
      <c r="AD37" s="1" t="s">
        <v>131</v>
      </c>
      <c r="AE37" s="21"/>
    </row>
    <row r="38" spans="1:31" ht="18" customHeight="1">
      <c r="A38" s="2" t="s">
        <v>41</v>
      </c>
      <c r="B38" s="29"/>
      <c r="C38" s="35">
        <v>6</v>
      </c>
      <c r="D38" s="35"/>
      <c r="E38" s="35"/>
      <c r="F38" s="35"/>
      <c r="G38" s="29"/>
      <c r="H38" s="29"/>
      <c r="I38" s="29"/>
      <c r="S38" s="28" t="s">
        <v>150</v>
      </c>
      <c r="T38" s="29"/>
      <c r="U38" s="2" t="s">
        <v>31</v>
      </c>
      <c r="V38" s="27" t="s">
        <v>129</v>
      </c>
      <c r="W38" s="1" t="s">
        <v>131</v>
      </c>
      <c r="Z38" s="29" t="s">
        <v>151</v>
      </c>
      <c r="AA38" s="29"/>
      <c r="AB38" s="2" t="s">
        <v>31</v>
      </c>
      <c r="AC38" s="12" t="s">
        <v>129</v>
      </c>
      <c r="AD38" s="1" t="s">
        <v>131</v>
      </c>
      <c r="AE38" s="21"/>
    </row>
    <row r="39" spans="1:31" ht="18" customHeight="1">
      <c r="A39" s="9" t="s">
        <v>90</v>
      </c>
      <c r="B39" s="29" t="s">
        <v>31</v>
      </c>
      <c r="C39" s="34" t="s">
        <v>44</v>
      </c>
      <c r="D39" s="34"/>
      <c r="E39" s="34"/>
      <c r="F39" s="34"/>
      <c r="G39" s="29" t="s">
        <v>31</v>
      </c>
      <c r="H39" s="29">
        <f>(D35^2*H24*(D35+4*N35)+H24^3*(D35+N35))/6/(D35+2*N35)</f>
        <v>120745.83818770228</v>
      </c>
      <c r="I39" s="29"/>
      <c r="S39" s="20"/>
      <c r="V39" s="12"/>
      <c r="Z39" s="5"/>
      <c r="AB39" s="2"/>
      <c r="AC39" s="12"/>
      <c r="AE39" s="21"/>
    </row>
    <row r="40" spans="1:31" ht="18" customHeight="1">
      <c r="A40" s="2" t="s">
        <v>42</v>
      </c>
      <c r="B40" s="29"/>
      <c r="C40" s="35" t="s">
        <v>43</v>
      </c>
      <c r="D40" s="35"/>
      <c r="E40" s="35"/>
      <c r="F40" s="35"/>
      <c r="G40" s="29"/>
      <c r="H40" s="29"/>
      <c r="I40" s="29"/>
      <c r="S40" s="28" t="s">
        <v>152</v>
      </c>
      <c r="T40" s="29"/>
      <c r="U40" s="2" t="s">
        <v>31</v>
      </c>
      <c r="V40" s="12" t="s">
        <v>130</v>
      </c>
      <c r="W40" s="1" t="s">
        <v>131</v>
      </c>
      <c r="Z40" s="29" t="s">
        <v>153</v>
      </c>
      <c r="AA40" s="29"/>
      <c r="AB40" s="2" t="s">
        <v>31</v>
      </c>
      <c r="AC40" s="12" t="s">
        <v>129</v>
      </c>
      <c r="AD40" s="1" t="s">
        <v>131</v>
      </c>
      <c r="AE40" s="21"/>
    </row>
    <row r="41" spans="19:31" ht="18" customHeight="1" thickBot="1">
      <c r="S41" s="30" t="s">
        <v>154</v>
      </c>
      <c r="T41" s="31"/>
      <c r="U41" s="23" t="s">
        <v>31</v>
      </c>
      <c r="V41" s="25" t="s">
        <v>128</v>
      </c>
      <c r="W41" s="22" t="s">
        <v>131</v>
      </c>
      <c r="X41" s="22"/>
      <c r="Y41" s="22"/>
      <c r="Z41" s="31" t="s">
        <v>155</v>
      </c>
      <c r="AA41" s="31"/>
      <c r="AB41" s="23" t="s">
        <v>31</v>
      </c>
      <c r="AC41" s="25" t="s">
        <v>127</v>
      </c>
      <c r="AD41" s="22" t="s">
        <v>131</v>
      </c>
      <c r="AE41" s="24"/>
    </row>
    <row r="42" spans="1:14" ht="18" customHeight="1">
      <c r="A42" s="38" t="s">
        <v>47</v>
      </c>
      <c r="B42" s="34">
        <v>1</v>
      </c>
      <c r="C42" s="34"/>
      <c r="D42" s="34"/>
      <c r="E42" s="34"/>
      <c r="F42" s="34"/>
      <c r="G42" s="34"/>
      <c r="H42" s="29" t="s">
        <v>31</v>
      </c>
      <c r="I42" s="36">
        <f>1/(1+2/3*((B27+H24/2)/(H27+H24/2))^0.5)</f>
        <v>0.6086049249988208</v>
      </c>
      <c r="J42" s="43" t="s">
        <v>4</v>
      </c>
      <c r="K42" s="38" t="s">
        <v>48</v>
      </c>
      <c r="L42" s="38"/>
      <c r="M42" s="38"/>
      <c r="N42" s="36">
        <f>1-I42</f>
        <v>0.3913950750011792</v>
      </c>
    </row>
    <row r="43" spans="1:14" ht="18" customHeight="1">
      <c r="A43" s="38"/>
      <c r="B43" s="29" t="s">
        <v>27</v>
      </c>
      <c r="C43" s="9">
        <v>2</v>
      </c>
      <c r="D43" s="35" t="s">
        <v>28</v>
      </c>
      <c r="E43" s="37" t="s">
        <v>33</v>
      </c>
      <c r="F43" s="37"/>
      <c r="G43" s="40" t="s">
        <v>29</v>
      </c>
      <c r="H43" s="29"/>
      <c r="I43" s="36"/>
      <c r="J43" s="43"/>
      <c r="K43" s="38"/>
      <c r="L43" s="38"/>
      <c r="M43" s="38"/>
      <c r="N43" s="36"/>
    </row>
    <row r="44" spans="1:7" ht="18" customHeight="1">
      <c r="A44" s="6"/>
      <c r="B44" s="29"/>
      <c r="C44" s="2">
        <v>3</v>
      </c>
      <c r="D44" s="29"/>
      <c r="E44" s="29" t="s">
        <v>32</v>
      </c>
      <c r="F44" s="29"/>
      <c r="G44" s="41"/>
    </row>
    <row r="45" spans="1:10" ht="18" customHeight="1">
      <c r="A45" s="1" t="s">
        <v>45</v>
      </c>
      <c r="D45" s="1">
        <f>B27+H24/2</f>
        <v>67</v>
      </c>
      <c r="G45" s="1" t="s">
        <v>46</v>
      </c>
      <c r="J45" s="1">
        <f>H27+H24/2</f>
        <v>72</v>
      </c>
    </row>
    <row r="46" spans="1:9" ht="18" customHeight="1">
      <c r="A46" s="9" t="s">
        <v>101</v>
      </c>
      <c r="B46" s="29" t="s">
        <v>31</v>
      </c>
      <c r="C46" s="34" t="s">
        <v>40</v>
      </c>
      <c r="D46" s="34"/>
      <c r="E46" s="34"/>
      <c r="F46" s="34"/>
      <c r="G46" s="29" t="s">
        <v>31</v>
      </c>
      <c r="H46" s="41">
        <f>(D45*H24*(D45+4*J45)+H24^3*(D45+J45)/D45)/6</f>
        <v>344348.4975124378</v>
      </c>
      <c r="I46" s="41"/>
    </row>
    <row r="47" spans="1:9" ht="18" customHeight="1">
      <c r="A47" s="2" t="s">
        <v>49</v>
      </c>
      <c r="B47" s="29"/>
      <c r="C47" s="35">
        <v>6</v>
      </c>
      <c r="D47" s="35"/>
      <c r="E47" s="35"/>
      <c r="F47" s="35"/>
      <c r="G47" s="29"/>
      <c r="H47" s="41"/>
      <c r="I47" s="41"/>
    </row>
    <row r="48" spans="1:9" ht="18" customHeight="1">
      <c r="A48" s="9" t="s">
        <v>101</v>
      </c>
      <c r="B48" s="29" t="s">
        <v>31</v>
      </c>
      <c r="C48" s="34" t="s">
        <v>44</v>
      </c>
      <c r="D48" s="34"/>
      <c r="E48" s="34"/>
      <c r="F48" s="34"/>
      <c r="G48" s="29" t="s">
        <v>31</v>
      </c>
      <c r="H48" s="45">
        <f>(D45^2*H24*(D45+4*J45)+H24^3*(D45+J45))/6/(D45+2*J45)</f>
        <v>109342.88783570299</v>
      </c>
      <c r="I48" s="45"/>
    </row>
    <row r="49" spans="1:9" ht="18" customHeight="1">
      <c r="A49" s="2" t="s">
        <v>50</v>
      </c>
      <c r="B49" s="29"/>
      <c r="C49" s="35" t="s">
        <v>43</v>
      </c>
      <c r="D49" s="35"/>
      <c r="E49" s="35"/>
      <c r="F49" s="35"/>
      <c r="G49" s="29"/>
      <c r="H49" s="45"/>
      <c r="I49" s="45"/>
    </row>
    <row r="50" spans="1:15" ht="18" customHeight="1">
      <c r="A50" s="2"/>
      <c r="B50" s="2"/>
      <c r="C50" s="2"/>
      <c r="D50" s="2"/>
      <c r="E50" s="2"/>
      <c r="F50" s="2"/>
      <c r="G50" s="2"/>
      <c r="H50" s="13"/>
      <c r="I50" s="13"/>
      <c r="O50" s="5" t="s">
        <v>89</v>
      </c>
    </row>
    <row r="51" spans="1:13" ht="18" customHeight="1">
      <c r="A51" s="29" t="s">
        <v>91</v>
      </c>
      <c r="B51" s="9" t="s">
        <v>92</v>
      </c>
      <c r="C51" s="29" t="s">
        <v>94</v>
      </c>
      <c r="D51" s="29" t="s">
        <v>116</v>
      </c>
      <c r="E51" s="29"/>
      <c r="F51" s="29"/>
      <c r="G51" s="29" t="s">
        <v>94</v>
      </c>
      <c r="H51" s="34" t="s">
        <v>117</v>
      </c>
      <c r="I51" s="34"/>
      <c r="J51" s="34"/>
      <c r="K51" s="47" t="s">
        <v>31</v>
      </c>
      <c r="L51" s="36">
        <f>$C$29*1000/$M$36+N32*$C$30*100000/H39+N42*$M$30*100000/H46</f>
        <v>9.721485257477253</v>
      </c>
      <c r="M51" s="36"/>
    </row>
    <row r="52" spans="1:13" ht="18" customHeight="1">
      <c r="A52" s="29"/>
      <c r="B52" s="2" t="s">
        <v>93</v>
      </c>
      <c r="C52" s="29"/>
      <c r="D52" s="29" t="s">
        <v>95</v>
      </c>
      <c r="E52" s="29"/>
      <c r="F52" s="29"/>
      <c r="G52" s="29"/>
      <c r="H52" s="29" t="s">
        <v>96</v>
      </c>
      <c r="I52" s="29"/>
      <c r="J52" s="29"/>
      <c r="K52" s="47"/>
      <c r="L52" s="36"/>
      <c r="M52" s="36"/>
    </row>
    <row r="53" spans="1:15" ht="18" customHeight="1">
      <c r="A53" s="2"/>
      <c r="B53" s="2"/>
      <c r="C53" s="2"/>
      <c r="D53" s="2"/>
      <c r="E53" s="2"/>
      <c r="F53" s="2"/>
      <c r="G53" s="2"/>
      <c r="H53" s="13"/>
      <c r="I53" s="13"/>
      <c r="O53" s="5" t="s">
        <v>97</v>
      </c>
    </row>
    <row r="54" spans="1:13" ht="18" customHeight="1">
      <c r="A54" s="29" t="s">
        <v>99</v>
      </c>
      <c r="B54" s="9" t="s">
        <v>92</v>
      </c>
      <c r="C54" s="29" t="s">
        <v>98</v>
      </c>
      <c r="D54" s="34" t="s">
        <v>118</v>
      </c>
      <c r="E54" s="34"/>
      <c r="F54" s="34"/>
      <c r="G54" s="29" t="s">
        <v>94</v>
      </c>
      <c r="H54" s="34" t="s">
        <v>117</v>
      </c>
      <c r="I54" s="34"/>
      <c r="J54" s="34"/>
      <c r="K54" s="47" t="s">
        <v>31</v>
      </c>
      <c r="L54" s="36">
        <f>$C$29*1000/$M$36-N32*$C$30*100000/H37+N42*M30*100000/H46</f>
        <v>9.466164066372379</v>
      </c>
      <c r="M54" s="36"/>
    </row>
    <row r="55" spans="1:13" ht="18" customHeight="1">
      <c r="A55" s="29"/>
      <c r="B55" s="2" t="s">
        <v>93</v>
      </c>
      <c r="C55" s="29"/>
      <c r="D55" s="29" t="s">
        <v>95</v>
      </c>
      <c r="E55" s="29"/>
      <c r="F55" s="29"/>
      <c r="G55" s="29"/>
      <c r="H55" s="29" t="s">
        <v>96</v>
      </c>
      <c r="I55" s="29"/>
      <c r="J55" s="29"/>
      <c r="K55" s="47"/>
      <c r="L55" s="36"/>
      <c r="M55" s="36"/>
    </row>
    <row r="56" spans="1:15" ht="18" customHeight="1">
      <c r="A56" s="2"/>
      <c r="B56" s="2"/>
      <c r="C56" s="2"/>
      <c r="D56" s="2"/>
      <c r="E56" s="2"/>
      <c r="F56" s="2"/>
      <c r="G56" s="2"/>
      <c r="H56" s="13"/>
      <c r="I56" s="13"/>
      <c r="O56" s="5" t="s">
        <v>100</v>
      </c>
    </row>
    <row r="57" spans="1:13" ht="18" customHeight="1">
      <c r="A57" s="29" t="s">
        <v>102</v>
      </c>
      <c r="B57" s="9" t="s">
        <v>92</v>
      </c>
      <c r="C57" s="29" t="s">
        <v>98</v>
      </c>
      <c r="D57" s="34" t="s">
        <v>118</v>
      </c>
      <c r="E57" s="34"/>
      <c r="F57" s="34"/>
      <c r="G57" s="29" t="s">
        <v>98</v>
      </c>
      <c r="H57" s="34" t="s">
        <v>139</v>
      </c>
      <c r="I57" s="34"/>
      <c r="J57" s="34"/>
      <c r="K57" s="47" t="s">
        <v>31</v>
      </c>
      <c r="L57" s="50">
        <f>$C$29*1000/$M$36-N32*$C$30*100000/H37-N42*M30*100000/H48</f>
        <v>13.603638152774288</v>
      </c>
      <c r="M57" s="50"/>
    </row>
    <row r="58" spans="1:13" ht="18" customHeight="1">
      <c r="A58" s="29"/>
      <c r="B58" s="2" t="s">
        <v>93</v>
      </c>
      <c r="C58" s="29"/>
      <c r="D58" s="29" t="s">
        <v>95</v>
      </c>
      <c r="E58" s="29"/>
      <c r="F58" s="29"/>
      <c r="G58" s="29"/>
      <c r="H58" s="29" t="s">
        <v>96</v>
      </c>
      <c r="I58" s="29"/>
      <c r="J58" s="29"/>
      <c r="K58" s="47"/>
      <c r="L58" s="50"/>
      <c r="M58" s="50"/>
    </row>
    <row r="59" spans="1:15" ht="18" customHeight="1">
      <c r="A59" s="7" t="s">
        <v>13</v>
      </c>
      <c r="C59" s="44" t="s">
        <v>16</v>
      </c>
      <c r="D59" s="44"/>
      <c r="E59" s="14" t="s">
        <v>4</v>
      </c>
      <c r="F59" s="6" t="s">
        <v>17</v>
      </c>
      <c r="G59" s="2">
        <v>20</v>
      </c>
      <c r="H59" s="2"/>
      <c r="N59" s="6" t="s">
        <v>12</v>
      </c>
      <c r="O59" s="10">
        <f>MAX(B27,H27)/MIN(B27,H27)</f>
        <v>1.1428571428571428</v>
      </c>
    </row>
    <row r="60" spans="1:15" ht="18" customHeight="1">
      <c r="A60" s="7"/>
      <c r="C60" s="26"/>
      <c r="D60" s="26"/>
      <c r="E60" s="14"/>
      <c r="F60" s="6"/>
      <c r="G60" s="2"/>
      <c r="H60" s="2"/>
      <c r="N60" s="6"/>
      <c r="O60" s="10"/>
    </row>
    <row r="61" spans="1:15" ht="18" customHeight="1">
      <c r="A61" s="7"/>
      <c r="C61" s="26"/>
      <c r="D61" s="26"/>
      <c r="E61" s="14"/>
      <c r="F61" s="6"/>
      <c r="G61" s="2"/>
      <c r="H61" s="2"/>
      <c r="N61" s="6"/>
      <c r="O61" s="10"/>
    </row>
    <row r="62" spans="1:15" ht="18" customHeight="1">
      <c r="A62" s="29" t="s">
        <v>106</v>
      </c>
      <c r="B62" s="29" t="s">
        <v>18</v>
      </c>
      <c r="C62" s="29"/>
      <c r="D62" s="9">
        <v>4</v>
      </c>
      <c r="E62" s="29" t="s">
        <v>103</v>
      </c>
      <c r="F62" s="29"/>
      <c r="G62" s="29"/>
      <c r="H62" s="36">
        <f>0.265*(2+4/O59)*H25*B23^0.5</f>
        <v>23.045098448477063</v>
      </c>
      <c r="I62" s="46"/>
      <c r="O62" s="3"/>
    </row>
    <row r="63" spans="1:15" ht="18" customHeight="1">
      <c r="A63" s="29"/>
      <c r="B63" s="29"/>
      <c r="C63" s="29"/>
      <c r="D63" s="8" t="s">
        <v>19</v>
      </c>
      <c r="E63" s="29"/>
      <c r="F63" s="29"/>
      <c r="G63" s="29"/>
      <c r="H63" s="36"/>
      <c r="I63" s="46"/>
      <c r="O63" s="3"/>
    </row>
    <row r="64" spans="1:14" ht="18" customHeight="1">
      <c r="A64" s="29" t="s">
        <v>107</v>
      </c>
      <c r="B64" s="29" t="s">
        <v>20</v>
      </c>
      <c r="C64" s="29"/>
      <c r="D64" s="9" t="s">
        <v>21</v>
      </c>
      <c r="E64" s="51" t="s">
        <v>104</v>
      </c>
      <c r="F64" s="51"/>
      <c r="G64" s="51"/>
      <c r="H64" s="36">
        <f>0.265*(G59*H24/D36+2)*H25*B23^0.5</f>
        <v>46.96437329329924</v>
      </c>
      <c r="I64" s="46"/>
      <c r="J64" s="43" t="s">
        <v>4</v>
      </c>
      <c r="K64" s="29" t="s">
        <v>157</v>
      </c>
      <c r="L64" s="36">
        <f>0.75*MIN(H62,H64,H66)</f>
        <v>12.570053699169307</v>
      </c>
      <c r="M64" s="36"/>
      <c r="N64" s="29" t="str">
        <f>IF(L64&lt;MAX(L57,L54,L51),"&lt;","&gt;")</f>
        <v>&lt;</v>
      </c>
    </row>
    <row r="65" spans="1:14" ht="18" customHeight="1">
      <c r="A65" s="29"/>
      <c r="B65" s="29"/>
      <c r="C65" s="29"/>
      <c r="D65" s="2" t="s">
        <v>22</v>
      </c>
      <c r="E65" s="51"/>
      <c r="F65" s="51"/>
      <c r="G65" s="51"/>
      <c r="H65" s="36"/>
      <c r="I65" s="46"/>
      <c r="J65" s="43"/>
      <c r="K65" s="29"/>
      <c r="L65" s="36"/>
      <c r="M65" s="36"/>
      <c r="N65" s="29"/>
    </row>
    <row r="66" spans="1:15" ht="18" customHeight="1">
      <c r="A66" s="29" t="s">
        <v>108</v>
      </c>
      <c r="B66" s="52" t="s">
        <v>105</v>
      </c>
      <c r="C66" s="52"/>
      <c r="D66" s="52"/>
      <c r="H66" s="36">
        <f>1.06*H25*B23^0.5</f>
        <v>16.76007159889241</v>
      </c>
      <c r="I66" s="46"/>
      <c r="K66" s="1" t="s">
        <v>132</v>
      </c>
      <c r="O66" s="12" t="str">
        <f>IF(L64&lt;MAX(L57,L54,L51),"NOT OK","OK")</f>
        <v>NOT OK</v>
      </c>
    </row>
    <row r="67" spans="1:15" ht="18" customHeight="1">
      <c r="A67" s="29"/>
      <c r="B67" s="52"/>
      <c r="C67" s="52"/>
      <c r="D67" s="52"/>
      <c r="H67" s="36"/>
      <c r="I67" s="46"/>
      <c r="O67" s="3"/>
    </row>
    <row r="68" spans="1:9" ht="18" customHeight="1">
      <c r="A68" s="2"/>
      <c r="B68" s="2"/>
      <c r="C68" s="2"/>
      <c r="D68" s="2"/>
      <c r="E68" s="2"/>
      <c r="F68" s="2"/>
      <c r="G68" s="2"/>
      <c r="H68" s="13"/>
      <c r="I68" s="13"/>
    </row>
    <row r="69" ht="18" customHeight="1">
      <c r="O69" s="11" t="s">
        <v>138</v>
      </c>
    </row>
    <row r="70" spans="1:15" ht="18" customHeight="1">
      <c r="A70" s="1" t="s">
        <v>24</v>
      </c>
      <c r="B70" s="42">
        <v>30</v>
      </c>
      <c r="C70" s="42"/>
      <c r="D70" s="1" t="s">
        <v>3</v>
      </c>
      <c r="G70" s="1" t="s">
        <v>23</v>
      </c>
      <c r="H70" s="42">
        <v>60</v>
      </c>
      <c r="I70" s="42"/>
      <c r="J70" s="1" t="s">
        <v>3</v>
      </c>
      <c r="O70" s="5" t="s">
        <v>25</v>
      </c>
    </row>
    <row r="71" spans="2:9" ht="18" customHeight="1">
      <c r="B71" s="12"/>
      <c r="C71" s="12"/>
      <c r="H71" s="12"/>
      <c r="I71" s="12"/>
    </row>
    <row r="72" spans="1:15" ht="18" customHeight="1">
      <c r="A72" s="1" t="s">
        <v>109</v>
      </c>
      <c r="C72" s="39">
        <v>156.56</v>
      </c>
      <c r="D72" s="39"/>
      <c r="E72" s="1" t="s">
        <v>83</v>
      </c>
      <c r="O72" s="5" t="s">
        <v>86</v>
      </c>
    </row>
    <row r="73" spans="1:15" ht="18" customHeight="1">
      <c r="A73" s="1" t="s">
        <v>53</v>
      </c>
      <c r="C73" s="39">
        <v>-3.229</v>
      </c>
      <c r="D73" s="39"/>
      <c r="E73" s="1" t="s">
        <v>30</v>
      </c>
      <c r="K73" s="1" t="s">
        <v>68</v>
      </c>
      <c r="M73" s="39">
        <v>-7.969</v>
      </c>
      <c r="N73" s="39"/>
      <c r="O73" s="1" t="s">
        <v>30</v>
      </c>
    </row>
    <row r="74" spans="3:14" ht="18" customHeight="1">
      <c r="C74" s="2"/>
      <c r="D74" s="2"/>
      <c r="M74" s="2"/>
      <c r="N74" s="2"/>
    </row>
    <row r="75" spans="3:14" ht="18" customHeight="1">
      <c r="C75" s="2"/>
      <c r="D75" s="2"/>
      <c r="M75" s="2"/>
      <c r="N75" s="2"/>
    </row>
    <row r="76" spans="1:14" ht="18" customHeight="1">
      <c r="A76" s="38" t="s">
        <v>26</v>
      </c>
      <c r="B76" s="34">
        <v>1</v>
      </c>
      <c r="C76" s="34"/>
      <c r="D76" s="34"/>
      <c r="E76" s="34"/>
      <c r="F76" s="34"/>
      <c r="G76" s="34"/>
      <c r="H76" s="29" t="s">
        <v>31</v>
      </c>
      <c r="I76" s="36">
        <f>1/(1+2/3*((H70+H24)/(B70+H24/2))^0.5)</f>
        <v>0.5147186257614297</v>
      </c>
      <c r="J76" s="43" t="s">
        <v>4</v>
      </c>
      <c r="K76" s="38" t="s">
        <v>36</v>
      </c>
      <c r="L76" s="38"/>
      <c r="M76" s="38"/>
      <c r="N76" s="36">
        <f>1-I76</f>
        <v>0.4852813742385703</v>
      </c>
    </row>
    <row r="77" spans="1:14" ht="18" customHeight="1">
      <c r="A77" s="38"/>
      <c r="B77" s="29" t="s">
        <v>27</v>
      </c>
      <c r="C77" s="9">
        <v>2</v>
      </c>
      <c r="D77" s="35" t="s">
        <v>28</v>
      </c>
      <c r="E77" s="37" t="s">
        <v>54</v>
      </c>
      <c r="F77" s="37"/>
      <c r="G77" s="40" t="s">
        <v>29</v>
      </c>
      <c r="H77" s="29"/>
      <c r="I77" s="36"/>
      <c r="J77" s="43"/>
      <c r="K77" s="38"/>
      <c r="L77" s="38"/>
      <c r="M77" s="38"/>
      <c r="N77" s="36"/>
    </row>
    <row r="78" spans="1:7" ht="18" customHeight="1">
      <c r="A78" s="6"/>
      <c r="B78" s="29"/>
      <c r="C78" s="2">
        <v>3</v>
      </c>
      <c r="D78" s="29"/>
      <c r="E78" s="29" t="s">
        <v>55</v>
      </c>
      <c r="F78" s="29"/>
      <c r="G78" s="41"/>
    </row>
    <row r="79" spans="1:15" ht="18" customHeight="1">
      <c r="A79" s="1" t="s">
        <v>56</v>
      </c>
      <c r="D79" s="1">
        <f>H70+H24</f>
        <v>124</v>
      </c>
      <c r="E79" s="1" t="s">
        <v>3</v>
      </c>
      <c r="K79" s="1" t="s">
        <v>57</v>
      </c>
      <c r="N79" s="1">
        <f>B70+H24/2</f>
        <v>62</v>
      </c>
      <c r="O79" s="12" t="s">
        <v>3</v>
      </c>
    </row>
    <row r="80" spans="1:15" ht="18" customHeight="1">
      <c r="A80" s="1" t="s">
        <v>110</v>
      </c>
      <c r="D80" s="1">
        <f>D79+2*N79</f>
        <v>248</v>
      </c>
      <c r="E80" s="1" t="s">
        <v>3</v>
      </c>
      <c r="K80" s="1" t="s">
        <v>87</v>
      </c>
      <c r="M80" s="29">
        <f>D80*H24</f>
        <v>15872</v>
      </c>
      <c r="N80" s="29"/>
      <c r="O80" s="12" t="s">
        <v>88</v>
      </c>
    </row>
    <row r="81" spans="1:11" ht="18" customHeight="1">
      <c r="A81" s="9" t="s">
        <v>90</v>
      </c>
      <c r="B81" s="29" t="s">
        <v>31</v>
      </c>
      <c r="C81" s="9" t="s">
        <v>90</v>
      </c>
      <c r="D81" s="29" t="s">
        <v>31</v>
      </c>
      <c r="E81" s="34" t="s">
        <v>60</v>
      </c>
      <c r="F81" s="34"/>
      <c r="G81" s="34"/>
      <c r="H81" s="34"/>
      <c r="I81" s="29" t="s">
        <v>31</v>
      </c>
      <c r="J81" s="29">
        <f>(D79*H24*(D79+6*N79)+H41^3)/6</f>
        <v>656042.6666666666</v>
      </c>
      <c r="K81" s="29"/>
    </row>
    <row r="82" spans="1:11" ht="18" customHeight="1">
      <c r="A82" s="2" t="s">
        <v>58</v>
      </c>
      <c r="B82" s="29"/>
      <c r="C82" s="2" t="s">
        <v>59</v>
      </c>
      <c r="D82" s="29"/>
      <c r="E82" s="35">
        <v>6</v>
      </c>
      <c r="F82" s="35"/>
      <c r="G82" s="35"/>
      <c r="H82" s="35"/>
      <c r="I82" s="29"/>
      <c r="J82" s="29"/>
      <c r="K82" s="29"/>
    </row>
    <row r="84" spans="1:14" ht="18" customHeight="1">
      <c r="A84" s="38" t="s">
        <v>47</v>
      </c>
      <c r="B84" s="34">
        <v>1</v>
      </c>
      <c r="C84" s="34"/>
      <c r="D84" s="34"/>
      <c r="E84" s="34"/>
      <c r="F84" s="34"/>
      <c r="G84" s="34"/>
      <c r="H84" s="29" t="s">
        <v>31</v>
      </c>
      <c r="I84" s="36">
        <f>1/(1+2/3*((B70+H24/2)/(H70+H24))^0.5)</f>
        <v>0.6796227589829592</v>
      </c>
      <c r="J84" s="43" t="s">
        <v>4</v>
      </c>
      <c r="K84" s="38" t="s">
        <v>48</v>
      </c>
      <c r="L84" s="38"/>
      <c r="M84" s="38"/>
      <c r="N84" s="36">
        <f>1-I84</f>
        <v>0.3203772410170408</v>
      </c>
    </row>
    <row r="85" spans="1:14" ht="18" customHeight="1">
      <c r="A85" s="38"/>
      <c r="B85" s="29" t="s">
        <v>27</v>
      </c>
      <c r="C85" s="9">
        <v>2</v>
      </c>
      <c r="D85" s="35" t="s">
        <v>28</v>
      </c>
      <c r="E85" s="37" t="s">
        <v>55</v>
      </c>
      <c r="F85" s="37"/>
      <c r="G85" s="40" t="s">
        <v>29</v>
      </c>
      <c r="H85" s="29"/>
      <c r="I85" s="36"/>
      <c r="J85" s="43"/>
      <c r="K85" s="38"/>
      <c r="L85" s="38"/>
      <c r="M85" s="38"/>
      <c r="N85" s="36"/>
    </row>
    <row r="86" spans="1:7" ht="18" customHeight="1">
      <c r="A86" s="6"/>
      <c r="B86" s="29"/>
      <c r="C86" s="2">
        <v>3</v>
      </c>
      <c r="D86" s="29"/>
      <c r="E86" s="29" t="s">
        <v>54</v>
      </c>
      <c r="F86" s="29"/>
      <c r="G86" s="41"/>
    </row>
    <row r="87" spans="1:10" ht="18" customHeight="1">
      <c r="A87" s="1" t="s">
        <v>63</v>
      </c>
      <c r="D87" s="1">
        <f>B70+H24/2</f>
        <v>62</v>
      </c>
      <c r="G87" s="1" t="s">
        <v>64</v>
      </c>
      <c r="J87" s="1">
        <f>H70+H24</f>
        <v>124</v>
      </c>
    </row>
    <row r="88" spans="1:10" ht="18" customHeight="1">
      <c r="A88" s="9" t="s">
        <v>101</v>
      </c>
      <c r="B88" s="29" t="s">
        <v>31</v>
      </c>
      <c r="C88" s="34" t="s">
        <v>62</v>
      </c>
      <c r="D88" s="34"/>
      <c r="E88" s="34"/>
      <c r="F88" s="34"/>
      <c r="G88" s="34"/>
      <c r="H88" s="29" t="s">
        <v>31</v>
      </c>
      <c r="I88" s="41">
        <f>(2*D87*H24*(D87+2*J87)+H24^3*(2*D87+J87)/D87)/6</f>
        <v>584789.3333333334</v>
      </c>
      <c r="J88" s="41"/>
    </row>
    <row r="89" spans="1:10" ht="18" customHeight="1">
      <c r="A89" s="2" t="s">
        <v>61</v>
      </c>
      <c r="B89" s="29"/>
      <c r="C89" s="35">
        <v>6</v>
      </c>
      <c r="D89" s="35"/>
      <c r="E89" s="35"/>
      <c r="F89" s="35"/>
      <c r="G89" s="35"/>
      <c r="H89" s="29"/>
      <c r="I89" s="41"/>
      <c r="J89" s="41"/>
    </row>
    <row r="90" spans="1:10" ht="18" customHeight="1">
      <c r="A90" s="9" t="s">
        <v>101</v>
      </c>
      <c r="B90" s="29" t="s">
        <v>31</v>
      </c>
      <c r="C90" s="34" t="s">
        <v>66</v>
      </c>
      <c r="D90" s="34"/>
      <c r="E90" s="34"/>
      <c r="F90" s="34"/>
      <c r="G90" s="34"/>
      <c r="H90" s="29" t="s">
        <v>31</v>
      </c>
      <c r="I90" s="45">
        <f>(2*D87^2*H24*(D87+2*J87)+H24^3*(2*D87+J87))/6/(D87+J87)</f>
        <v>194929.77777777775</v>
      </c>
      <c r="J90" s="45"/>
    </row>
    <row r="91" spans="1:10" ht="18" customHeight="1">
      <c r="A91" s="2" t="s">
        <v>65</v>
      </c>
      <c r="B91" s="29"/>
      <c r="C91" s="29" t="s">
        <v>67</v>
      </c>
      <c r="D91" s="29"/>
      <c r="E91" s="29"/>
      <c r="F91" s="29"/>
      <c r="G91" s="29"/>
      <c r="H91" s="29"/>
      <c r="I91" s="45"/>
      <c r="J91" s="45"/>
    </row>
    <row r="92" spans="1:15" ht="18" customHeight="1">
      <c r="A92" s="2"/>
      <c r="B92" s="2"/>
      <c r="C92" s="2"/>
      <c r="D92" s="2"/>
      <c r="E92" s="2"/>
      <c r="F92" s="2"/>
      <c r="G92" s="2"/>
      <c r="H92" s="13"/>
      <c r="I92" s="13"/>
      <c r="O92" s="5" t="s">
        <v>89</v>
      </c>
    </row>
    <row r="93" spans="1:22" ht="18" customHeight="1">
      <c r="A93" s="29" t="s">
        <v>91</v>
      </c>
      <c r="B93" s="9" t="s">
        <v>111</v>
      </c>
      <c r="C93" s="29" t="s">
        <v>94</v>
      </c>
      <c r="D93" s="29" t="s">
        <v>119</v>
      </c>
      <c r="E93" s="29"/>
      <c r="F93" s="29"/>
      <c r="G93" s="29" t="s">
        <v>94</v>
      </c>
      <c r="H93" s="34" t="s">
        <v>120</v>
      </c>
      <c r="I93" s="34"/>
      <c r="J93" s="34"/>
      <c r="K93" s="47" t="s">
        <v>31</v>
      </c>
      <c r="L93" s="36">
        <f>$C$72*1000/$M$80+N76*$C$73*100000/J81+N84*$M$73*100000/I88</f>
        <v>9.18847668854063</v>
      </c>
      <c r="M93" s="36"/>
      <c r="R93" s="29"/>
      <c r="S93" s="29"/>
      <c r="T93" s="29"/>
      <c r="U93" s="2"/>
      <c r="V93" s="2"/>
    </row>
    <row r="94" spans="1:22" ht="18" customHeight="1">
      <c r="A94" s="29"/>
      <c r="B94" s="2" t="s">
        <v>93</v>
      </c>
      <c r="C94" s="29"/>
      <c r="D94" s="29" t="s">
        <v>95</v>
      </c>
      <c r="E94" s="29"/>
      <c r="F94" s="29"/>
      <c r="G94" s="29"/>
      <c r="H94" s="29" t="s">
        <v>96</v>
      </c>
      <c r="I94" s="29"/>
      <c r="J94" s="29"/>
      <c r="K94" s="47"/>
      <c r="L94" s="36"/>
      <c r="M94" s="36"/>
      <c r="R94" s="29"/>
      <c r="S94" s="29"/>
      <c r="T94" s="29"/>
      <c r="U94" s="2"/>
      <c r="V94" s="2"/>
    </row>
    <row r="95" spans="1:15" ht="18" customHeight="1">
      <c r="A95" s="2"/>
      <c r="B95" s="2"/>
      <c r="C95" s="2"/>
      <c r="D95" s="2"/>
      <c r="E95" s="2"/>
      <c r="F95" s="2"/>
      <c r="G95" s="2"/>
      <c r="H95" s="13"/>
      <c r="I95" s="13"/>
      <c r="O95" s="5" t="s">
        <v>97</v>
      </c>
    </row>
    <row r="96" spans="1:22" ht="18" customHeight="1">
      <c r="A96" s="29" t="s">
        <v>99</v>
      </c>
      <c r="B96" s="9" t="s">
        <v>111</v>
      </c>
      <c r="C96" s="29" t="s">
        <v>98</v>
      </c>
      <c r="D96" s="34" t="s">
        <v>121</v>
      </c>
      <c r="E96" s="34"/>
      <c r="F96" s="34"/>
      <c r="G96" s="29" t="s">
        <v>94</v>
      </c>
      <c r="H96" s="34" t="s">
        <v>120</v>
      </c>
      <c r="I96" s="34"/>
      <c r="J96" s="34"/>
      <c r="K96" s="47" t="s">
        <v>31</v>
      </c>
      <c r="L96" s="36">
        <f>$C$72*1000/$M$80-N76*$C$73*100000/J81+N84*$M$73*100000/I88</f>
        <v>9.666181458987372</v>
      </c>
      <c r="M96" s="36"/>
      <c r="R96" s="29"/>
      <c r="S96" s="29"/>
      <c r="T96" s="29"/>
      <c r="U96" s="2"/>
      <c r="V96" s="2"/>
    </row>
    <row r="97" spans="1:22" ht="18" customHeight="1">
      <c r="A97" s="29"/>
      <c r="B97" s="2" t="s">
        <v>93</v>
      </c>
      <c r="C97" s="29"/>
      <c r="D97" s="29" t="s">
        <v>95</v>
      </c>
      <c r="E97" s="29"/>
      <c r="F97" s="29"/>
      <c r="G97" s="29"/>
      <c r="H97" s="29" t="s">
        <v>96</v>
      </c>
      <c r="I97" s="29"/>
      <c r="J97" s="29"/>
      <c r="K97" s="47"/>
      <c r="L97" s="36"/>
      <c r="M97" s="36"/>
      <c r="R97" s="29"/>
      <c r="S97" s="29"/>
      <c r="T97" s="29"/>
      <c r="U97" s="2"/>
      <c r="V97" s="2"/>
    </row>
    <row r="98" spans="1:15" ht="18" customHeight="1">
      <c r="A98" s="2"/>
      <c r="B98" s="2"/>
      <c r="C98" s="2"/>
      <c r="D98" s="2"/>
      <c r="E98" s="2"/>
      <c r="F98" s="2"/>
      <c r="G98" s="2"/>
      <c r="H98" s="13"/>
      <c r="I98" s="13"/>
      <c r="O98" s="5" t="s">
        <v>100</v>
      </c>
    </row>
    <row r="99" spans="1:26" ht="18" customHeight="1">
      <c r="A99" s="29" t="s">
        <v>102</v>
      </c>
      <c r="B99" s="9" t="s">
        <v>111</v>
      </c>
      <c r="C99" s="29" t="s">
        <v>98</v>
      </c>
      <c r="D99" s="34" t="s">
        <v>121</v>
      </c>
      <c r="E99" s="34"/>
      <c r="F99" s="34"/>
      <c r="G99" s="29" t="s">
        <v>98</v>
      </c>
      <c r="H99" s="34" t="s">
        <v>122</v>
      </c>
      <c r="I99" s="34"/>
      <c r="J99" s="34"/>
      <c r="K99" s="47" t="s">
        <v>31</v>
      </c>
      <c r="L99" s="36">
        <f>$C$72*1000/$M$80-N76*$C$73*100000/J81-N84*$M$73*100000/I90</f>
        <v>11.412510325221685</v>
      </c>
      <c r="M99" s="36"/>
      <c r="R99" s="29"/>
      <c r="S99" s="29"/>
      <c r="T99" s="29"/>
      <c r="U99" s="2"/>
      <c r="V99" s="2"/>
      <c r="Z99" s="2"/>
    </row>
    <row r="100" spans="1:30" ht="18" customHeight="1">
      <c r="A100" s="29"/>
      <c r="B100" s="2" t="s">
        <v>93</v>
      </c>
      <c r="C100" s="29"/>
      <c r="D100" s="29" t="s">
        <v>95</v>
      </c>
      <c r="E100" s="29"/>
      <c r="F100" s="29"/>
      <c r="G100" s="29"/>
      <c r="H100" s="35" t="s">
        <v>96</v>
      </c>
      <c r="I100" s="35"/>
      <c r="J100" s="35"/>
      <c r="K100" s="47"/>
      <c r="L100" s="36"/>
      <c r="M100" s="36"/>
      <c r="R100" s="29"/>
      <c r="S100" s="29"/>
      <c r="T100" s="29"/>
      <c r="U100" s="2"/>
      <c r="V100" s="2"/>
      <c r="X100" s="2"/>
      <c r="Y100" s="2"/>
      <c r="Z100" s="2"/>
      <c r="AA100" s="2"/>
      <c r="AB100" s="2"/>
      <c r="AC100" s="2"/>
      <c r="AD100" s="2"/>
    </row>
    <row r="101" spans="1:15" ht="18" customHeight="1">
      <c r="A101" s="2"/>
      <c r="B101" s="2"/>
      <c r="C101" s="2"/>
      <c r="D101" s="2"/>
      <c r="E101" s="2"/>
      <c r="F101" s="2"/>
      <c r="G101" s="2"/>
      <c r="H101" s="13"/>
      <c r="I101" s="13"/>
      <c r="O101" s="5" t="s">
        <v>112</v>
      </c>
    </row>
    <row r="102" spans="1:22" ht="18" customHeight="1">
      <c r="A102" s="29" t="s">
        <v>133</v>
      </c>
      <c r="B102" s="9" t="s">
        <v>111</v>
      </c>
      <c r="C102" s="29" t="s">
        <v>94</v>
      </c>
      <c r="D102" s="34" t="s">
        <v>119</v>
      </c>
      <c r="E102" s="34"/>
      <c r="F102" s="34"/>
      <c r="G102" s="29" t="s">
        <v>98</v>
      </c>
      <c r="H102" s="34" t="s">
        <v>122</v>
      </c>
      <c r="I102" s="34"/>
      <c r="J102" s="34"/>
      <c r="K102" s="47" t="s">
        <v>31</v>
      </c>
      <c r="L102" s="36">
        <f>$C$72*1000/$M$80+N76*$C$73*100000/J81-N84*$M$73*100000/I90</f>
        <v>10.934805554774943</v>
      </c>
      <c r="M102" s="36"/>
      <c r="R102" s="29"/>
      <c r="S102" s="29"/>
      <c r="T102" s="29"/>
      <c r="U102" s="2"/>
      <c r="V102" s="2"/>
    </row>
    <row r="103" spans="1:22" ht="18" customHeight="1">
      <c r="A103" s="29"/>
      <c r="B103" s="2" t="s">
        <v>93</v>
      </c>
      <c r="C103" s="29"/>
      <c r="D103" s="29" t="s">
        <v>95</v>
      </c>
      <c r="E103" s="29"/>
      <c r="F103" s="29"/>
      <c r="G103" s="29"/>
      <c r="H103" s="35" t="s">
        <v>96</v>
      </c>
      <c r="I103" s="35"/>
      <c r="J103" s="35"/>
      <c r="K103" s="47"/>
      <c r="L103" s="36"/>
      <c r="M103" s="36"/>
      <c r="R103" s="29"/>
      <c r="S103" s="29"/>
      <c r="T103" s="29"/>
      <c r="U103" s="2"/>
      <c r="V103" s="2"/>
    </row>
    <row r="104" spans="1:15" ht="18" customHeight="1">
      <c r="A104" s="7" t="s">
        <v>13</v>
      </c>
      <c r="C104" s="44" t="s">
        <v>15</v>
      </c>
      <c r="D104" s="44"/>
      <c r="E104" s="14" t="s">
        <v>4</v>
      </c>
      <c r="F104" s="6" t="s">
        <v>17</v>
      </c>
      <c r="G104" s="2">
        <v>30</v>
      </c>
      <c r="H104" s="2"/>
      <c r="N104" s="6" t="s">
        <v>12</v>
      </c>
      <c r="O104" s="10">
        <f>MAX(B70,H70)/MIN(B70,H70)</f>
        <v>2</v>
      </c>
    </row>
    <row r="105" spans="1:15" ht="18" customHeight="1">
      <c r="A105" s="29" t="s">
        <v>106</v>
      </c>
      <c r="B105" s="29" t="s">
        <v>18</v>
      </c>
      <c r="C105" s="29"/>
      <c r="D105" s="9">
        <v>4</v>
      </c>
      <c r="E105" s="29" t="s">
        <v>103</v>
      </c>
      <c r="F105" s="29"/>
      <c r="G105" s="29"/>
      <c r="H105" s="36">
        <f>0.265*(2+4/O104)*$H$25*$B$23^0.5</f>
        <v>16.76007159889241</v>
      </c>
      <c r="I105" s="46"/>
      <c r="O105" s="3"/>
    </row>
    <row r="106" spans="1:15" ht="18" customHeight="1">
      <c r="A106" s="29"/>
      <c r="B106" s="29"/>
      <c r="C106" s="29"/>
      <c r="D106" s="8" t="s">
        <v>19</v>
      </c>
      <c r="E106" s="29"/>
      <c r="F106" s="29"/>
      <c r="G106" s="29"/>
      <c r="H106" s="36"/>
      <c r="I106" s="46"/>
      <c r="O106" s="3"/>
    </row>
    <row r="107" spans="1:14" ht="18" customHeight="1">
      <c r="A107" s="29" t="s">
        <v>107</v>
      </c>
      <c r="B107" s="29" t="s">
        <v>20</v>
      </c>
      <c r="C107" s="29"/>
      <c r="D107" s="9" t="s">
        <v>21</v>
      </c>
      <c r="E107" s="51" t="s">
        <v>104</v>
      </c>
      <c r="F107" s="51"/>
      <c r="G107" s="51"/>
      <c r="H107" s="36">
        <f>0.265*(G104*$H$24/D80+2)*$H$25*$B$23^0.5</f>
        <v>40.81888405536701</v>
      </c>
      <c r="I107" s="46"/>
      <c r="J107" s="43" t="s">
        <v>4</v>
      </c>
      <c r="K107" s="29" t="s">
        <v>157</v>
      </c>
      <c r="L107" s="36">
        <f>0.75*MIN(H105,H107,H109)</f>
        <v>12.570053699169307</v>
      </c>
      <c r="M107" s="36"/>
      <c r="N107" s="29" t="str">
        <f>IF(L107&lt;MAX(L102,L99,L96,L93),"&lt;","&gt;")</f>
        <v>&gt;</v>
      </c>
    </row>
    <row r="108" spans="1:14" ht="18" customHeight="1">
      <c r="A108" s="29"/>
      <c r="B108" s="29"/>
      <c r="C108" s="29"/>
      <c r="D108" s="2" t="s">
        <v>22</v>
      </c>
      <c r="E108" s="51"/>
      <c r="F108" s="51"/>
      <c r="G108" s="51"/>
      <c r="H108" s="36"/>
      <c r="I108" s="46"/>
      <c r="J108" s="43"/>
      <c r="K108" s="29"/>
      <c r="L108" s="36"/>
      <c r="M108" s="36"/>
      <c r="N108" s="29"/>
    </row>
    <row r="109" spans="1:15" ht="18" customHeight="1">
      <c r="A109" s="29" t="s">
        <v>108</v>
      </c>
      <c r="B109" s="52" t="s">
        <v>105</v>
      </c>
      <c r="C109" s="52"/>
      <c r="D109" s="52"/>
      <c r="H109" s="36">
        <f>1.06*$H$25*$B$23^0.5</f>
        <v>16.76007159889241</v>
      </c>
      <c r="I109" s="46"/>
      <c r="J109" s="1" t="s">
        <v>134</v>
      </c>
      <c r="O109" s="12" t="str">
        <f>IF(L107&lt;MAX(L102,L99,L96,L93),"NOT OK","OK")</f>
        <v>OK</v>
      </c>
    </row>
    <row r="110" spans="1:15" ht="18" customHeight="1">
      <c r="A110" s="29"/>
      <c r="B110" s="52"/>
      <c r="C110" s="52"/>
      <c r="D110" s="52"/>
      <c r="H110" s="36"/>
      <c r="I110" s="46"/>
      <c r="O110" s="3"/>
    </row>
    <row r="111" ht="18" customHeight="1">
      <c r="O111" s="11" t="s">
        <v>69</v>
      </c>
    </row>
    <row r="112" spans="1:15" ht="18" customHeight="1">
      <c r="A112" s="1" t="s">
        <v>70</v>
      </c>
      <c r="B112" s="42">
        <v>50</v>
      </c>
      <c r="C112" s="42"/>
      <c r="D112" s="1" t="s">
        <v>3</v>
      </c>
      <c r="G112" s="1" t="s">
        <v>71</v>
      </c>
      <c r="H112" s="42">
        <v>40</v>
      </c>
      <c r="I112" s="42"/>
      <c r="J112" s="1" t="s">
        <v>3</v>
      </c>
      <c r="O112" s="5" t="s">
        <v>25</v>
      </c>
    </row>
    <row r="113" spans="1:15" ht="18" customHeight="1">
      <c r="A113" s="1" t="s">
        <v>109</v>
      </c>
      <c r="C113" s="39">
        <v>202.92</v>
      </c>
      <c r="D113" s="39"/>
      <c r="E113" s="1" t="s">
        <v>83</v>
      </c>
      <c r="O113" s="5" t="s">
        <v>86</v>
      </c>
    </row>
    <row r="114" spans="1:15" ht="18" customHeight="1">
      <c r="A114" s="1" t="s">
        <v>135</v>
      </c>
      <c r="C114" s="39">
        <v>0.432</v>
      </c>
      <c r="D114" s="39"/>
      <c r="E114" s="1" t="s">
        <v>30</v>
      </c>
      <c r="K114" s="1" t="s">
        <v>136</v>
      </c>
      <c r="M114" s="39">
        <v>-20.62</v>
      </c>
      <c r="N114" s="39"/>
      <c r="O114" s="1" t="s">
        <v>30</v>
      </c>
    </row>
    <row r="115" spans="3:14" ht="18" customHeight="1">
      <c r="C115" s="2"/>
      <c r="D115" s="2"/>
      <c r="M115" s="2"/>
      <c r="N115" s="2"/>
    </row>
    <row r="116" spans="1:14" ht="18" customHeight="1">
      <c r="A116" s="38" t="s">
        <v>26</v>
      </c>
      <c r="B116" s="34">
        <v>1</v>
      </c>
      <c r="C116" s="34"/>
      <c r="D116" s="34"/>
      <c r="E116" s="34"/>
      <c r="F116" s="34"/>
      <c r="G116" s="34"/>
      <c r="H116" s="29" t="s">
        <v>31</v>
      </c>
      <c r="I116" s="36">
        <f>1/(1+2/3*((H112+H24)/(B112+H24))^0.5)</f>
        <v>0.6109646487488892</v>
      </c>
      <c r="J116" s="43" t="s">
        <v>4</v>
      </c>
      <c r="K116" s="38" t="s">
        <v>36</v>
      </c>
      <c r="L116" s="38"/>
      <c r="M116" s="38"/>
      <c r="N116" s="36">
        <f>1-I116</f>
        <v>0.3890353512511108</v>
      </c>
    </row>
    <row r="117" spans="1:14" ht="18" customHeight="1">
      <c r="A117" s="38"/>
      <c r="B117" s="29" t="s">
        <v>27</v>
      </c>
      <c r="C117" s="9">
        <v>2</v>
      </c>
      <c r="D117" s="35" t="s">
        <v>28</v>
      </c>
      <c r="E117" s="37" t="s">
        <v>72</v>
      </c>
      <c r="F117" s="37"/>
      <c r="G117" s="40" t="s">
        <v>29</v>
      </c>
      <c r="H117" s="29"/>
      <c r="I117" s="36"/>
      <c r="J117" s="43"/>
      <c r="K117" s="38"/>
      <c r="L117" s="38"/>
      <c r="M117" s="38"/>
      <c r="N117" s="36"/>
    </row>
    <row r="118" spans="1:7" ht="18" customHeight="1">
      <c r="A118" s="6"/>
      <c r="B118" s="29"/>
      <c r="C118" s="2">
        <v>3</v>
      </c>
      <c r="D118" s="29"/>
      <c r="E118" s="29" t="s">
        <v>73</v>
      </c>
      <c r="F118" s="29"/>
      <c r="G118" s="41"/>
    </row>
    <row r="119" spans="1:15" ht="18" customHeight="1">
      <c r="A119" s="1" t="s">
        <v>74</v>
      </c>
      <c r="D119" s="1">
        <f>H112+H24</f>
        <v>104</v>
      </c>
      <c r="E119" s="1" t="s">
        <v>3</v>
      </c>
      <c r="K119" s="1" t="s">
        <v>80</v>
      </c>
      <c r="N119" s="1">
        <f>B112+H24</f>
        <v>114</v>
      </c>
      <c r="O119" s="12" t="s">
        <v>3</v>
      </c>
    </row>
    <row r="120" spans="1:15" ht="18" customHeight="1">
      <c r="A120" s="1" t="s">
        <v>113</v>
      </c>
      <c r="D120" s="1">
        <f>2*D119+2*N119</f>
        <v>436</v>
      </c>
      <c r="E120" s="1" t="s">
        <v>3</v>
      </c>
      <c r="K120" s="1" t="s">
        <v>87</v>
      </c>
      <c r="M120" s="29">
        <f>D120*H24</f>
        <v>27904</v>
      </c>
      <c r="N120" s="29"/>
      <c r="O120" s="12" t="s">
        <v>88</v>
      </c>
    </row>
    <row r="121" spans="1:11" ht="18" customHeight="1">
      <c r="A121" s="9" t="s">
        <v>39</v>
      </c>
      <c r="B121" s="29" t="s">
        <v>31</v>
      </c>
      <c r="C121" s="9" t="s">
        <v>39</v>
      </c>
      <c r="D121" s="29" t="s">
        <v>31</v>
      </c>
      <c r="E121" s="34" t="s">
        <v>77</v>
      </c>
      <c r="F121" s="34"/>
      <c r="G121" s="34"/>
      <c r="H121" s="34"/>
      <c r="I121" s="29" t="s">
        <v>31</v>
      </c>
      <c r="J121" s="29">
        <f>(D119*H24*(D119+3*N119)+H24^3)/3</f>
        <v>1076906.6666666667</v>
      </c>
      <c r="K121" s="29"/>
    </row>
    <row r="122" spans="1:11" ht="18" customHeight="1">
      <c r="A122" s="2" t="s">
        <v>75</v>
      </c>
      <c r="B122" s="29"/>
      <c r="C122" s="2" t="s">
        <v>76</v>
      </c>
      <c r="D122" s="29"/>
      <c r="E122" s="35">
        <v>3</v>
      </c>
      <c r="F122" s="35"/>
      <c r="G122" s="35"/>
      <c r="H122" s="35"/>
      <c r="I122" s="29"/>
      <c r="J122" s="29"/>
      <c r="K122" s="29"/>
    </row>
    <row r="124" spans="1:14" ht="18" customHeight="1">
      <c r="A124" s="38" t="s">
        <v>47</v>
      </c>
      <c r="B124" s="34">
        <v>1</v>
      </c>
      <c r="C124" s="34"/>
      <c r="D124" s="34"/>
      <c r="E124" s="34"/>
      <c r="F124" s="34"/>
      <c r="G124" s="34"/>
      <c r="H124" s="29" t="s">
        <v>31</v>
      </c>
      <c r="I124" s="36">
        <f>1/(1+2/3*((B112+H24)/(H112+H24))^0.5)</f>
        <v>0.5889342411183801</v>
      </c>
      <c r="J124" s="43" t="s">
        <v>4</v>
      </c>
      <c r="K124" s="38" t="s">
        <v>48</v>
      </c>
      <c r="L124" s="38"/>
      <c r="M124" s="38"/>
      <c r="N124" s="36">
        <f>1-I124</f>
        <v>0.4110657588816199</v>
      </c>
    </row>
    <row r="125" spans="1:14" ht="18" customHeight="1">
      <c r="A125" s="38"/>
      <c r="B125" s="29" t="s">
        <v>27</v>
      </c>
      <c r="C125" s="9">
        <v>2</v>
      </c>
      <c r="D125" s="35" t="s">
        <v>28</v>
      </c>
      <c r="E125" s="37" t="s">
        <v>73</v>
      </c>
      <c r="F125" s="37"/>
      <c r="G125" s="40" t="s">
        <v>29</v>
      </c>
      <c r="H125" s="29"/>
      <c r="I125" s="36"/>
      <c r="J125" s="43"/>
      <c r="K125" s="38"/>
      <c r="L125" s="38"/>
      <c r="M125" s="38"/>
      <c r="N125" s="36"/>
    </row>
    <row r="126" spans="1:7" ht="18" customHeight="1">
      <c r="A126" s="6"/>
      <c r="B126" s="29"/>
      <c r="C126" s="2">
        <v>3</v>
      </c>
      <c r="D126" s="29"/>
      <c r="E126" s="29" t="s">
        <v>72</v>
      </c>
      <c r="F126" s="29"/>
      <c r="G126" s="41"/>
    </row>
    <row r="127" spans="1:10" ht="18" customHeight="1">
      <c r="A127" s="1" t="s">
        <v>78</v>
      </c>
      <c r="D127" s="1">
        <f>B112+H24</f>
        <v>114</v>
      </c>
      <c r="G127" s="1" t="s">
        <v>79</v>
      </c>
      <c r="J127" s="1">
        <f>H112+H24</f>
        <v>104</v>
      </c>
    </row>
    <row r="128" spans="1:11" ht="18" customHeight="1">
      <c r="A128" s="9" t="s">
        <v>39</v>
      </c>
      <c r="B128" s="29" t="s">
        <v>31</v>
      </c>
      <c r="C128" s="9" t="s">
        <v>39</v>
      </c>
      <c r="D128" s="29" t="s">
        <v>31</v>
      </c>
      <c r="E128" s="34" t="s">
        <v>77</v>
      </c>
      <c r="F128" s="34"/>
      <c r="G128" s="34"/>
      <c r="H128" s="34"/>
      <c r="I128" s="29" t="s">
        <v>31</v>
      </c>
      <c r="J128" s="29">
        <f>(D127*H24*(D127+3*J127)+H24^3)/3</f>
        <v>1123413.3333333333</v>
      </c>
      <c r="K128" s="29"/>
    </row>
    <row r="129" spans="1:11" ht="18" customHeight="1">
      <c r="A129" s="2" t="s">
        <v>81</v>
      </c>
      <c r="B129" s="29"/>
      <c r="C129" s="2" t="s">
        <v>82</v>
      </c>
      <c r="D129" s="29"/>
      <c r="E129" s="35">
        <v>3</v>
      </c>
      <c r="F129" s="35"/>
      <c r="G129" s="35"/>
      <c r="H129" s="35"/>
      <c r="I129" s="29"/>
      <c r="J129" s="29"/>
      <c r="K129" s="29"/>
    </row>
    <row r="131" spans="1:22" ht="18" customHeight="1">
      <c r="A131" s="29" t="s">
        <v>115</v>
      </c>
      <c r="B131" s="9" t="s">
        <v>114</v>
      </c>
      <c r="C131" s="29" t="s">
        <v>94</v>
      </c>
      <c r="D131" s="34" t="s">
        <v>123</v>
      </c>
      <c r="E131" s="34"/>
      <c r="F131" s="34"/>
      <c r="G131" s="29" t="s">
        <v>94</v>
      </c>
      <c r="H131" s="34" t="s">
        <v>124</v>
      </c>
      <c r="I131" s="34"/>
      <c r="J131" s="34"/>
      <c r="K131" s="47" t="s">
        <v>31</v>
      </c>
      <c r="L131" s="36">
        <f>ABS($C$113)*1000/M120+N116*ABS($C$114)*100000/J121+N124*ABS($M$114)*100000/J128</f>
        <v>8.04218379042078</v>
      </c>
      <c r="M131" s="36"/>
      <c r="R131" s="29"/>
      <c r="S131" s="29"/>
      <c r="T131" s="29"/>
      <c r="U131" s="2"/>
      <c r="V131" s="2"/>
    </row>
    <row r="132" spans="1:22" ht="18" customHeight="1">
      <c r="A132" s="29"/>
      <c r="B132" s="2" t="s">
        <v>93</v>
      </c>
      <c r="C132" s="29"/>
      <c r="D132" s="29" t="s">
        <v>95</v>
      </c>
      <c r="E132" s="29"/>
      <c r="F132" s="29"/>
      <c r="G132" s="29"/>
      <c r="H132" s="29" t="s">
        <v>96</v>
      </c>
      <c r="I132" s="29"/>
      <c r="J132" s="29"/>
      <c r="K132" s="47"/>
      <c r="L132" s="36"/>
      <c r="M132" s="36"/>
      <c r="R132" s="29"/>
      <c r="S132" s="29"/>
      <c r="T132" s="29"/>
      <c r="U132" s="2"/>
      <c r="V132" s="2"/>
    </row>
    <row r="133" spans="1:15" ht="18" customHeight="1">
      <c r="A133" s="7" t="s">
        <v>13</v>
      </c>
      <c r="C133" s="44" t="s">
        <v>14</v>
      </c>
      <c r="D133" s="44"/>
      <c r="E133" s="14" t="s">
        <v>4</v>
      </c>
      <c r="F133" s="6" t="s">
        <v>17</v>
      </c>
      <c r="G133" s="2">
        <v>40</v>
      </c>
      <c r="H133" s="2"/>
      <c r="N133" s="6" t="s">
        <v>12</v>
      </c>
      <c r="O133" s="10">
        <f>MAX(B112,H112)/MIN(B112,H112)</f>
        <v>1.25</v>
      </c>
    </row>
    <row r="134" spans="1:15" ht="18" customHeight="1">
      <c r="A134" s="29" t="s">
        <v>106</v>
      </c>
      <c r="B134" s="29" t="s">
        <v>18</v>
      </c>
      <c r="C134" s="29"/>
      <c r="D134" s="9">
        <v>4</v>
      </c>
      <c r="E134" s="29" t="s">
        <v>103</v>
      </c>
      <c r="F134" s="29"/>
      <c r="G134" s="29"/>
      <c r="H134" s="36">
        <f>0.265*(2+4/O133)*$H$25*$B$23^0.5</f>
        <v>21.788093078560134</v>
      </c>
      <c r="I134" s="46"/>
      <c r="O134" s="3"/>
    </row>
    <row r="135" spans="1:15" ht="18" customHeight="1">
      <c r="A135" s="29"/>
      <c r="B135" s="29"/>
      <c r="C135" s="29"/>
      <c r="D135" s="8" t="s">
        <v>19</v>
      </c>
      <c r="E135" s="29"/>
      <c r="F135" s="29"/>
      <c r="G135" s="29"/>
      <c r="H135" s="36"/>
      <c r="I135" s="46"/>
      <c r="O135" s="3"/>
    </row>
    <row r="136" spans="1:15" ht="18" customHeight="1">
      <c r="A136" s="29" t="s">
        <v>107</v>
      </c>
      <c r="B136" s="29" t="s">
        <v>20</v>
      </c>
      <c r="C136" s="29"/>
      <c r="D136" s="9" t="s">
        <v>21</v>
      </c>
      <c r="E136" s="51" t="s">
        <v>104</v>
      </c>
      <c r="F136" s="51"/>
      <c r="G136" s="51"/>
      <c r="H136" s="36">
        <f>0.265*(G133*$H$24/D120+2)*$H$25*$B$23^0.5</f>
        <v>32.981975761123145</v>
      </c>
      <c r="I136" s="46"/>
      <c r="J136" s="43" t="s">
        <v>4</v>
      </c>
      <c r="K136" s="29" t="s">
        <v>157</v>
      </c>
      <c r="L136" s="36">
        <f>0.75*MIN(H134,H136,H138)</f>
        <v>12.570053699169307</v>
      </c>
      <c r="M136" s="36"/>
      <c r="N136" s="29" t="str">
        <f>IF(L136&lt;L131,"&lt;","&gt;")</f>
        <v>&gt;</v>
      </c>
      <c r="O136" s="29" t="s">
        <v>137</v>
      </c>
    </row>
    <row r="137" spans="1:15" ht="18" customHeight="1">
      <c r="A137" s="29"/>
      <c r="B137" s="29"/>
      <c r="C137" s="29"/>
      <c r="D137" s="2" t="s">
        <v>22</v>
      </c>
      <c r="E137" s="51"/>
      <c r="F137" s="51"/>
      <c r="G137" s="51"/>
      <c r="H137" s="36"/>
      <c r="I137" s="46"/>
      <c r="J137" s="43"/>
      <c r="K137" s="29"/>
      <c r="L137" s="36"/>
      <c r="M137" s="36"/>
      <c r="N137" s="29"/>
      <c r="O137" s="29"/>
    </row>
    <row r="138" spans="1:15" ht="18" customHeight="1">
      <c r="A138" s="29" t="s">
        <v>108</v>
      </c>
      <c r="B138" s="52" t="s">
        <v>105</v>
      </c>
      <c r="C138" s="52"/>
      <c r="D138" s="52"/>
      <c r="H138" s="36">
        <f>1.06*$H$25*$B$23^0.5</f>
        <v>16.76007159889241</v>
      </c>
      <c r="I138" s="46"/>
      <c r="O138" s="12" t="str">
        <f>IF(L136&lt;L131,"NOT OK","OK")</f>
        <v>OK</v>
      </c>
    </row>
    <row r="139" spans="1:15" ht="18" customHeight="1">
      <c r="A139" s="29"/>
      <c r="B139" s="52"/>
      <c r="C139" s="52"/>
      <c r="D139" s="52"/>
      <c r="H139" s="36"/>
      <c r="I139" s="46"/>
      <c r="O139" s="3"/>
    </row>
  </sheetData>
  <sheetProtection/>
  <mergeCells count="296">
    <mergeCell ref="H54:J54"/>
    <mergeCell ref="H55:J55"/>
    <mergeCell ref="D97:F97"/>
    <mergeCell ref="H97:J97"/>
    <mergeCell ref="H57:J57"/>
    <mergeCell ref="D58:F58"/>
    <mergeCell ref="H58:J58"/>
    <mergeCell ref="D55:F55"/>
    <mergeCell ref="E64:G65"/>
    <mergeCell ref="B66:D67"/>
    <mergeCell ref="L136:M137"/>
    <mergeCell ref="A138:A139"/>
    <mergeCell ref="B138:D139"/>
    <mergeCell ref="H138:I139"/>
    <mergeCell ref="A136:A137"/>
    <mergeCell ref="B136:C137"/>
    <mergeCell ref="J136:J137"/>
    <mergeCell ref="K136:K137"/>
    <mergeCell ref="C133:D133"/>
    <mergeCell ref="A134:A135"/>
    <mergeCell ref="B134:C135"/>
    <mergeCell ref="E134:G135"/>
    <mergeCell ref="H134:I135"/>
    <mergeCell ref="E136:G137"/>
    <mergeCell ref="H136:I137"/>
    <mergeCell ref="A131:A132"/>
    <mergeCell ref="C131:C132"/>
    <mergeCell ref="K131:K132"/>
    <mergeCell ref="L131:M132"/>
    <mergeCell ref="N116:N117"/>
    <mergeCell ref="D121:D122"/>
    <mergeCell ref="A116:A117"/>
    <mergeCell ref="J116:J117"/>
    <mergeCell ref="D117:D118"/>
    <mergeCell ref="A124:A125"/>
    <mergeCell ref="A109:A110"/>
    <mergeCell ref="B109:D110"/>
    <mergeCell ref="H109:I110"/>
    <mergeCell ref="M80:N80"/>
    <mergeCell ref="A102:A103"/>
    <mergeCell ref="C102:C103"/>
    <mergeCell ref="A105:A106"/>
    <mergeCell ref="K102:K103"/>
    <mergeCell ref="L102:M103"/>
    <mergeCell ref="K107:K108"/>
    <mergeCell ref="A107:A108"/>
    <mergeCell ref="B107:C108"/>
    <mergeCell ref="E107:G108"/>
    <mergeCell ref="H107:I108"/>
    <mergeCell ref="A99:A100"/>
    <mergeCell ref="C99:C100"/>
    <mergeCell ref="B105:C106"/>
    <mergeCell ref="E105:G106"/>
    <mergeCell ref="H105:I106"/>
    <mergeCell ref="G102:G103"/>
    <mergeCell ref="R97:S97"/>
    <mergeCell ref="R100:S100"/>
    <mergeCell ref="D57:F57"/>
    <mergeCell ref="G57:G58"/>
    <mergeCell ref="C57:C58"/>
    <mergeCell ref="G99:G100"/>
    <mergeCell ref="N64:N65"/>
    <mergeCell ref="K99:K100"/>
    <mergeCell ref="D100:F100"/>
    <mergeCell ref="R94:S94"/>
    <mergeCell ref="T99:T100"/>
    <mergeCell ref="T96:T97"/>
    <mergeCell ref="R96:S96"/>
    <mergeCell ref="K57:K58"/>
    <mergeCell ref="L57:M58"/>
    <mergeCell ref="K96:K97"/>
    <mergeCell ref="L64:M65"/>
    <mergeCell ref="K64:K65"/>
    <mergeCell ref="R93:S93"/>
    <mergeCell ref="L93:M94"/>
    <mergeCell ref="A54:A55"/>
    <mergeCell ref="C54:C55"/>
    <mergeCell ref="G54:G55"/>
    <mergeCell ref="K54:K55"/>
    <mergeCell ref="L54:M55"/>
    <mergeCell ref="H93:J93"/>
    <mergeCell ref="C72:D72"/>
    <mergeCell ref="D54:F54"/>
    <mergeCell ref="A57:A58"/>
    <mergeCell ref="B70:C70"/>
    <mergeCell ref="C29:D29"/>
    <mergeCell ref="C51:C52"/>
    <mergeCell ref="G51:G52"/>
    <mergeCell ref="B46:B47"/>
    <mergeCell ref="C47:F47"/>
    <mergeCell ref="M30:N30"/>
    <mergeCell ref="M36:N36"/>
    <mergeCell ref="H46:I47"/>
    <mergeCell ref="H48:I49"/>
    <mergeCell ref="C49:F49"/>
    <mergeCell ref="N42:N43"/>
    <mergeCell ref="H42:H43"/>
    <mergeCell ref="J32:J33"/>
    <mergeCell ref="C46:F46"/>
    <mergeCell ref="G46:G47"/>
    <mergeCell ref="K42:M43"/>
    <mergeCell ref="J42:J43"/>
    <mergeCell ref="A51:A52"/>
    <mergeCell ref="B43:B44"/>
    <mergeCell ref="D43:D44"/>
    <mergeCell ref="E43:F43"/>
    <mergeCell ref="G43:G44"/>
    <mergeCell ref="E44:F44"/>
    <mergeCell ref="D51:F51"/>
    <mergeCell ref="A42:A43"/>
    <mergeCell ref="H64:I65"/>
    <mergeCell ref="G37:G38"/>
    <mergeCell ref="I32:I33"/>
    <mergeCell ref="H39:I40"/>
    <mergeCell ref="G33:G34"/>
    <mergeCell ref="B32:G32"/>
    <mergeCell ref="H32:H33"/>
    <mergeCell ref="B48:B49"/>
    <mergeCell ref="C48:F48"/>
    <mergeCell ref="G48:G49"/>
    <mergeCell ref="L51:M52"/>
    <mergeCell ref="E34:F34"/>
    <mergeCell ref="I42:I43"/>
    <mergeCell ref="H51:J51"/>
    <mergeCell ref="H52:J52"/>
    <mergeCell ref="D52:F52"/>
    <mergeCell ref="K51:K52"/>
    <mergeCell ref="D33:D34"/>
    <mergeCell ref="C40:F40"/>
    <mergeCell ref="B42:G42"/>
    <mergeCell ref="H23:I23"/>
    <mergeCell ref="B23:C23"/>
    <mergeCell ref="B24:C24"/>
    <mergeCell ref="H24:I24"/>
    <mergeCell ref="K32:M33"/>
    <mergeCell ref="C39:F39"/>
    <mergeCell ref="G39:G40"/>
    <mergeCell ref="C25:E25"/>
    <mergeCell ref="B39:B40"/>
    <mergeCell ref="H37:I38"/>
    <mergeCell ref="T93:T94"/>
    <mergeCell ref="A62:A63"/>
    <mergeCell ref="B62:C63"/>
    <mergeCell ref="E62:G63"/>
    <mergeCell ref="H62:I63"/>
    <mergeCell ref="N32:N33"/>
    <mergeCell ref="B37:B38"/>
    <mergeCell ref="C37:F37"/>
    <mergeCell ref="C38:F38"/>
    <mergeCell ref="J64:J65"/>
    <mergeCell ref="A64:A65"/>
    <mergeCell ref="E33:F33"/>
    <mergeCell ref="H25:I25"/>
    <mergeCell ref="B27:C27"/>
    <mergeCell ref="H27:I27"/>
    <mergeCell ref="C30:D30"/>
    <mergeCell ref="C59:D59"/>
    <mergeCell ref="B64:C65"/>
    <mergeCell ref="A32:A33"/>
    <mergeCell ref="B33:B34"/>
    <mergeCell ref="H70:I70"/>
    <mergeCell ref="A76:A77"/>
    <mergeCell ref="B76:G76"/>
    <mergeCell ref="H76:H77"/>
    <mergeCell ref="C73:D73"/>
    <mergeCell ref="E86:F86"/>
    <mergeCell ref="I76:I77"/>
    <mergeCell ref="B85:B86"/>
    <mergeCell ref="D85:D86"/>
    <mergeCell ref="E85:F85"/>
    <mergeCell ref="M73:N73"/>
    <mergeCell ref="D94:F94"/>
    <mergeCell ref="B77:B78"/>
    <mergeCell ref="D77:D78"/>
    <mergeCell ref="E77:F77"/>
    <mergeCell ref="G77:G78"/>
    <mergeCell ref="E78:F78"/>
    <mergeCell ref="B81:B82"/>
    <mergeCell ref="D81:D82"/>
    <mergeCell ref="E81:H81"/>
    <mergeCell ref="N76:N77"/>
    <mergeCell ref="A66:A67"/>
    <mergeCell ref="H66:I67"/>
    <mergeCell ref="K76:M77"/>
    <mergeCell ref="G117:G118"/>
    <mergeCell ref="E118:F118"/>
    <mergeCell ref="E117:F117"/>
    <mergeCell ref="K116:M117"/>
    <mergeCell ref="K84:M85"/>
    <mergeCell ref="K93:K94"/>
    <mergeCell ref="I81:I82"/>
    <mergeCell ref="J84:J85"/>
    <mergeCell ref="J76:J77"/>
    <mergeCell ref="J81:K82"/>
    <mergeCell ref="E82:H82"/>
    <mergeCell ref="H99:J99"/>
    <mergeCell ref="H94:J94"/>
    <mergeCell ref="G96:G97"/>
    <mergeCell ref="H90:H91"/>
    <mergeCell ref="I90:J91"/>
    <mergeCell ref="E122:H122"/>
    <mergeCell ref="B121:B122"/>
    <mergeCell ref="D102:F102"/>
    <mergeCell ref="B90:B91"/>
    <mergeCell ref="H100:J100"/>
    <mergeCell ref="D96:F96"/>
    <mergeCell ref="C96:C97"/>
    <mergeCell ref="D93:F93"/>
    <mergeCell ref="G93:G94"/>
    <mergeCell ref="N84:N85"/>
    <mergeCell ref="B116:G116"/>
    <mergeCell ref="H116:H117"/>
    <mergeCell ref="I116:I117"/>
    <mergeCell ref="L96:M97"/>
    <mergeCell ref="L99:M100"/>
    <mergeCell ref="C104:D104"/>
    <mergeCell ref="J107:J108"/>
    <mergeCell ref="H96:J96"/>
    <mergeCell ref="L107:M108"/>
    <mergeCell ref="G85:G86"/>
    <mergeCell ref="C91:G91"/>
    <mergeCell ref="B88:B89"/>
    <mergeCell ref="A84:A85"/>
    <mergeCell ref="B84:G84"/>
    <mergeCell ref="H84:H85"/>
    <mergeCell ref="H88:H89"/>
    <mergeCell ref="I84:I85"/>
    <mergeCell ref="I124:I125"/>
    <mergeCell ref="I88:J89"/>
    <mergeCell ref="A93:A94"/>
    <mergeCell ref="C93:C94"/>
    <mergeCell ref="A96:A97"/>
    <mergeCell ref="J124:J125"/>
    <mergeCell ref="C88:G88"/>
    <mergeCell ref="C89:G89"/>
    <mergeCell ref="C90:G90"/>
    <mergeCell ref="B124:G124"/>
    <mergeCell ref="H124:H125"/>
    <mergeCell ref="G125:G126"/>
    <mergeCell ref="B112:C112"/>
    <mergeCell ref="H112:I112"/>
    <mergeCell ref="E121:H121"/>
    <mergeCell ref="C113:D113"/>
    <mergeCell ref="C114:D114"/>
    <mergeCell ref="B117:B118"/>
    <mergeCell ref="I121:I122"/>
    <mergeCell ref="R99:S99"/>
    <mergeCell ref="B128:B129"/>
    <mergeCell ref="D128:D129"/>
    <mergeCell ref="E128:H128"/>
    <mergeCell ref="I128:I129"/>
    <mergeCell ref="J128:K129"/>
    <mergeCell ref="K124:M125"/>
    <mergeCell ref="J121:K122"/>
    <mergeCell ref="M114:N114"/>
    <mergeCell ref="D99:F99"/>
    <mergeCell ref="E129:H129"/>
    <mergeCell ref="N124:N125"/>
    <mergeCell ref="B125:B126"/>
    <mergeCell ref="D125:D126"/>
    <mergeCell ref="H102:J102"/>
    <mergeCell ref="D103:F103"/>
    <mergeCell ref="H103:J103"/>
    <mergeCell ref="E126:F126"/>
    <mergeCell ref="E125:F125"/>
    <mergeCell ref="M120:N120"/>
    <mergeCell ref="D131:F131"/>
    <mergeCell ref="G131:G132"/>
    <mergeCell ref="H131:J131"/>
    <mergeCell ref="D132:F132"/>
    <mergeCell ref="H132:J132"/>
    <mergeCell ref="R132:S132"/>
    <mergeCell ref="N136:N137"/>
    <mergeCell ref="O136:O137"/>
    <mergeCell ref="R131:S131"/>
    <mergeCell ref="R103:S103"/>
    <mergeCell ref="T102:T103"/>
    <mergeCell ref="R102:S102"/>
    <mergeCell ref="T131:T132"/>
    <mergeCell ref="N107:N108"/>
    <mergeCell ref="S31:T31"/>
    <mergeCell ref="Z31:AA31"/>
    <mergeCell ref="S32:T32"/>
    <mergeCell ref="Z32:AA32"/>
    <mergeCell ref="S34:T34"/>
    <mergeCell ref="Z34:AA34"/>
    <mergeCell ref="S40:T40"/>
    <mergeCell ref="Z40:AA40"/>
    <mergeCell ref="S41:T41"/>
    <mergeCell ref="Z41:AA41"/>
    <mergeCell ref="S35:T35"/>
    <mergeCell ref="Z35:AA35"/>
    <mergeCell ref="S37:T37"/>
    <mergeCell ref="Z37:AA37"/>
    <mergeCell ref="S38:T38"/>
    <mergeCell ref="Z38:AA38"/>
  </mergeCells>
  <dataValidations count="2">
    <dataValidation type="list" allowBlank="1" showInputMessage="1" showErrorMessage="1" sqref="C104:D104 C59:D61">
      <formula1>$R$5:$R$7</formula1>
    </dataValidation>
    <dataValidation type="list" allowBlank="1" showInputMessage="1" showErrorMessage="1" sqref="C25:F25">
      <formula1>$R$1:$R$3</formula1>
    </dataValidation>
  </dataValidations>
  <printOptions/>
  <pageMargins left="1.18" right="1.38" top="1.98" bottom="0.76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Arvand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Arvand02</dc:creator>
  <cp:keywords/>
  <dc:description/>
  <cp:lastModifiedBy>Mostafa Moradi B</cp:lastModifiedBy>
  <cp:lastPrinted>2017-08-20T05:21:35Z</cp:lastPrinted>
  <dcterms:created xsi:type="dcterms:W3CDTF">2005-02-21T21:12:58Z</dcterms:created>
  <dcterms:modified xsi:type="dcterms:W3CDTF">2018-02-28T10:37:34Z</dcterms:modified>
  <cp:category/>
  <cp:version/>
  <cp:contentType/>
  <cp:contentStatus/>
</cp:coreProperties>
</file>