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versity\Tadris\karborde computer\SOOLEH\"/>
    </mc:Choice>
  </mc:AlternateContent>
  <workbookProtection workbookAlgorithmName="SHA-512" workbookHashValue="9bgr93MKJLxEIXkrRknPYD1rktKqCMeAJWriCjsi6EGvhVyA6hBuP9BknVB5MnPZVAlYRgPOt8RaL6stLOKBFg==" workbookSaltValue="zGuDdO0FXt1UNHP6x6PKjA==" workbookSpinCount="100000" lockStructure="1"/>
  <bookViews>
    <workbookView xWindow="120" yWindow="135" windowWidth="11475" windowHeight="46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0" i="1" l="1"/>
  <c r="B17" i="1" l="1"/>
  <c r="B15" i="1"/>
  <c r="B19" i="1" s="1"/>
  <c r="B20" i="1" s="1"/>
  <c r="H25" i="1"/>
  <c r="B14" i="1"/>
  <c r="B13" i="1"/>
  <c r="B21" i="1" l="1"/>
  <c r="B22" i="1" s="1"/>
  <c r="D19" i="1"/>
  <c r="C19" i="1"/>
  <c r="I19" i="1"/>
  <c r="H19" i="1"/>
  <c r="G19" i="1"/>
  <c r="F19" i="1"/>
  <c r="F20" i="1" s="1"/>
  <c r="F21" i="1" s="1"/>
  <c r="F22" i="1" s="1"/>
  <c r="E19" i="1"/>
  <c r="E20" i="1" s="1"/>
  <c r="E21" i="1" s="1"/>
  <c r="E22" i="1" s="1"/>
  <c r="H26" i="1"/>
  <c r="H27" i="1" s="1"/>
  <c r="I20" i="1"/>
  <c r="I21" i="1" s="1"/>
  <c r="I22" i="1" s="1"/>
  <c r="C25" i="1"/>
  <c r="C26" i="1" s="1"/>
  <c r="C27" i="1" s="1"/>
  <c r="L25" i="1"/>
  <c r="L26" i="1" s="1"/>
  <c r="L27" i="1" s="1"/>
  <c r="B25" i="1"/>
  <c r="B26" i="1" s="1"/>
  <c r="B27" i="1" s="1"/>
  <c r="M25" i="1"/>
  <c r="M26" i="1" s="1"/>
  <c r="M27" i="1" s="1"/>
  <c r="C20" i="1"/>
  <c r="C21" i="1" s="1"/>
  <c r="C22" i="1" s="1"/>
  <c r="I25" i="1"/>
  <c r="I26" i="1" s="1"/>
  <c r="I27" i="1" s="1"/>
  <c r="G25" i="1"/>
  <c r="G26" i="1" s="1"/>
  <c r="G27" i="1" s="1"/>
  <c r="F25" i="1"/>
  <c r="F26" i="1" s="1"/>
  <c r="F27" i="1" s="1"/>
  <c r="G20" i="1"/>
  <c r="G21" i="1" s="1"/>
  <c r="G22" i="1" s="1"/>
  <c r="E25" i="1"/>
  <c r="E26" i="1" s="1"/>
  <c r="E27" i="1" s="1"/>
  <c r="J25" i="1"/>
  <c r="J26" i="1" s="1"/>
  <c r="J27" i="1" s="1"/>
  <c r="H20" i="1"/>
  <c r="H21" i="1" s="1"/>
  <c r="H22" i="1" s="1"/>
  <c r="D25" i="1"/>
  <c r="D26" i="1" s="1"/>
  <c r="D27" i="1" s="1"/>
  <c r="K25" i="1"/>
  <c r="K26" i="1" s="1"/>
  <c r="K27" i="1" s="1"/>
  <c r="D20" i="1"/>
  <c r="D21" i="1" s="1"/>
  <c r="D22" i="1" s="1"/>
</calcChain>
</file>

<file path=xl/sharedStrings.xml><?xml version="1.0" encoding="utf-8"?>
<sst xmlns="http://schemas.openxmlformats.org/spreadsheetml/2006/main" count="44" uniqueCount="38">
  <si>
    <t>فشار مبنای باد</t>
  </si>
  <si>
    <t>kPa</t>
  </si>
  <si>
    <t>m</t>
  </si>
  <si>
    <t>ارتفاع بازشو از سطح زمین</t>
  </si>
  <si>
    <t xml:space="preserve">نوع زمین </t>
  </si>
  <si>
    <t>باز</t>
  </si>
  <si>
    <t>بند 6-10-6-1</t>
  </si>
  <si>
    <t>Ce</t>
  </si>
  <si>
    <t>Cgi</t>
  </si>
  <si>
    <t>بند 6-10-6-4</t>
  </si>
  <si>
    <t>شیب بام</t>
  </si>
  <si>
    <t>درجه</t>
  </si>
  <si>
    <t>1E</t>
  </si>
  <si>
    <t>2E</t>
  </si>
  <si>
    <t>3E</t>
  </si>
  <si>
    <t>4E</t>
  </si>
  <si>
    <t>5E</t>
  </si>
  <si>
    <t>6E</t>
  </si>
  <si>
    <t>ارتفاع متوسط بام (کمتر از 6m نباشد)</t>
  </si>
  <si>
    <t>(فاصله قابها) y</t>
  </si>
  <si>
    <t>صفحه 87 مبحث ششم (m)</t>
  </si>
  <si>
    <t>عرض سوله (کمترین بعد افقی در پلان)</t>
  </si>
  <si>
    <t>z</t>
  </si>
  <si>
    <t>ضریب اهمیت</t>
  </si>
  <si>
    <t>جدول 6-1-2</t>
  </si>
  <si>
    <t>6-10-9-6</t>
  </si>
  <si>
    <t>(گروه 1، 2، یا 3) Cpi</t>
  </si>
  <si>
    <t>Cpi (positive)</t>
  </si>
  <si>
    <t>Cpi (Negative)</t>
  </si>
  <si>
    <t>Pi (kPa)</t>
  </si>
  <si>
    <t>P+Pi (kPa)</t>
  </si>
  <si>
    <t>CgCp-شکل الف</t>
  </si>
  <si>
    <t>CgCp-شکل ب</t>
  </si>
  <si>
    <t>P=I*q*Ce*CgCp (kPa)</t>
  </si>
  <si>
    <t>www.hoseinzadeh.net</t>
  </si>
  <si>
    <t>https://telegram.me/hoseinzadehasl</t>
  </si>
  <si>
    <t>وبسایت:</t>
  </si>
  <si>
    <t>کانال: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</si>
</sst>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5" borderId="0" xfId="0" applyFill="1"/>
    <xf numFmtId="0" fontId="1" fillId="0" borderId="0" xfId="1" applyBorder="1" applyAlignment="1">
      <alignment horizontal="center"/>
    </xf>
    <xf numFmtId="0" fontId="1" fillId="0" borderId="0" xfId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0" xfId="1" applyProtection="1"/>
    <xf numFmtId="0" fontId="1" fillId="0" borderId="0" xfId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Protection="1"/>
    <xf numFmtId="0" fontId="0" fillId="3" borderId="1" xfId="0" applyFill="1" applyBorder="1" applyProtection="1"/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Protection="1"/>
    <xf numFmtId="0" fontId="0" fillId="4" borderId="1" xfId="0" applyFill="1" applyBorder="1" applyAlignment="1" applyProtection="1">
      <alignment horizontal="center"/>
    </xf>
    <xf numFmtId="0" fontId="0" fillId="4" borderId="1" xfId="0" applyFill="1" applyBorder="1" applyProtection="1"/>
    <xf numFmtId="0" fontId="0" fillId="0" borderId="0" xfId="0" applyProtection="1">
      <protection locked="0"/>
    </xf>
    <xf numFmtId="0" fontId="2" fillId="0" borderId="0" xfId="0" applyFont="1" applyFill="1" applyProtection="1"/>
    <xf numFmtId="0" fontId="2" fillId="0" borderId="0" xfId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3</xdr:row>
      <xdr:rowOff>0</xdr:rowOff>
    </xdr:from>
    <xdr:to>
      <xdr:col>10</xdr:col>
      <xdr:colOff>11654</xdr:colOff>
      <xdr:row>16</xdr:row>
      <xdr:rowOff>36635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8140" y="0"/>
          <a:ext cx="4163822" cy="251313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638736</xdr:colOff>
      <xdr:row>28</xdr:row>
      <xdr:rowOff>0</xdr:rowOff>
    </xdr:from>
    <xdr:to>
      <xdr:col>8</xdr:col>
      <xdr:colOff>165376</xdr:colOff>
      <xdr:row>42</xdr:row>
      <xdr:rowOff>36419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04030" y="4572000"/>
          <a:ext cx="3852111" cy="27034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telegram.me/hoseinzadehasl" TargetMode="External"/><Relationship Id="rId1" Type="http://schemas.openxmlformats.org/officeDocument/2006/relationships/hyperlink" Target="http://www.hoseinzadeh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7"/>
  <sheetViews>
    <sheetView tabSelected="1" topLeftCell="A3" zoomScaleNormal="100" workbookViewId="0">
      <selection activeCell="F19" sqref="F19"/>
    </sheetView>
  </sheetViews>
  <sheetFormatPr defaultRowHeight="15" x14ac:dyDescent="0.25"/>
  <cols>
    <col min="1" max="1" width="27.85546875" customWidth="1"/>
    <col min="3" max="3" width="19.5703125" customWidth="1"/>
  </cols>
  <sheetData>
    <row r="1" spans="1:21" ht="19.5" x14ac:dyDescent="0.5">
      <c r="A1" s="3" t="s">
        <v>34</v>
      </c>
      <c r="B1" s="3"/>
      <c r="C1" s="3"/>
      <c r="D1" s="19" t="s">
        <v>36</v>
      </c>
    </row>
    <row r="2" spans="1:21" ht="19.5" x14ac:dyDescent="0.5">
      <c r="A2" s="4" t="s">
        <v>35</v>
      </c>
      <c r="B2" s="4"/>
      <c r="C2" s="4"/>
      <c r="D2" s="20" t="s">
        <v>37</v>
      </c>
    </row>
    <row r="3" spans="1:21" x14ac:dyDescent="0.25">
      <c r="A3" s="5"/>
      <c r="B3" s="6"/>
      <c r="C3" s="6"/>
      <c r="D3" s="2"/>
    </row>
    <row r="4" spans="1:21" x14ac:dyDescent="0.25">
      <c r="A4" s="8" t="s">
        <v>0</v>
      </c>
      <c r="B4" s="7">
        <v>0.74099999999999999</v>
      </c>
      <c r="C4" s="8" t="s">
        <v>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x14ac:dyDescent="0.25">
      <c r="A5" s="8" t="s">
        <v>23</v>
      </c>
      <c r="B5" s="7">
        <v>1.1499999999999999</v>
      </c>
      <c r="C5" s="8" t="s">
        <v>24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x14ac:dyDescent="0.25">
      <c r="A6" s="8" t="s">
        <v>18</v>
      </c>
      <c r="B6" s="7">
        <v>8</v>
      </c>
      <c r="C6" s="8" t="s">
        <v>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x14ac:dyDescent="0.25">
      <c r="A7" s="8" t="s">
        <v>3</v>
      </c>
      <c r="B7" s="7">
        <v>8</v>
      </c>
      <c r="C7" s="8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8" t="s">
        <v>21</v>
      </c>
      <c r="B8" s="7">
        <v>20</v>
      </c>
      <c r="C8" s="8" t="s">
        <v>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5">
      <c r="A9" s="8" t="s">
        <v>4</v>
      </c>
      <c r="B9" s="7" t="s">
        <v>5</v>
      </c>
      <c r="C9" s="8" t="s">
        <v>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25">
      <c r="A10" s="8" t="s">
        <v>7</v>
      </c>
      <c r="B10" s="10">
        <f>IF(B9="باز",MAX(0.9,(B6/10)^0.2),MAX(0.7,0.7*(B6/12)^0.3))</f>
        <v>0.956352499790037</v>
      </c>
      <c r="C10" s="1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x14ac:dyDescent="0.25">
      <c r="A11" s="8" t="s">
        <v>8</v>
      </c>
      <c r="B11" s="7">
        <v>2</v>
      </c>
      <c r="C11" s="8" t="s">
        <v>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x14ac:dyDescent="0.25">
      <c r="A12" s="8" t="s">
        <v>26</v>
      </c>
      <c r="B12" s="7">
        <v>2</v>
      </c>
      <c r="C12" s="8" t="s">
        <v>25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x14ac:dyDescent="0.25">
      <c r="A13" s="8" t="s">
        <v>27</v>
      </c>
      <c r="B13" s="10">
        <f>IF(B12=3,0.7,IF(B12=2,0.3,0))</f>
        <v>0.3</v>
      </c>
      <c r="C13" s="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5">
      <c r="A14" s="8" t="s">
        <v>28</v>
      </c>
      <c r="B14" s="10">
        <f>IF(B12=3,-0.7,IF(B12=2,-0.45,-0.15))</f>
        <v>-0.45</v>
      </c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5">
      <c r="A15" s="8" t="s">
        <v>10</v>
      </c>
      <c r="B15" s="7">
        <f>ATAN(2/10)*180/PI()</f>
        <v>11.309932474020213</v>
      </c>
      <c r="C15" s="8" t="s">
        <v>11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x14ac:dyDescent="0.25">
      <c r="A16" s="8" t="s">
        <v>19</v>
      </c>
      <c r="B16" s="7">
        <v>7</v>
      </c>
      <c r="C16" s="12" t="s">
        <v>20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141" x14ac:dyDescent="0.25">
      <c r="A17" s="8" t="s">
        <v>22</v>
      </c>
      <c r="B17" s="10">
        <f>MAX(1,0.04*B8,MIN(0.1*B8,0.4*B6))</f>
        <v>2</v>
      </c>
      <c r="C17" s="12" t="s">
        <v>20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141" x14ac:dyDescent="0.25">
      <c r="A18" s="11"/>
      <c r="B18" s="8">
        <v>1</v>
      </c>
      <c r="C18" s="8" t="s">
        <v>12</v>
      </c>
      <c r="D18" s="8">
        <v>2</v>
      </c>
      <c r="E18" s="8" t="s">
        <v>13</v>
      </c>
      <c r="F18" s="8">
        <v>3</v>
      </c>
      <c r="G18" s="8" t="s">
        <v>14</v>
      </c>
      <c r="H18" s="8">
        <v>4</v>
      </c>
      <c r="I18" s="8" t="s">
        <v>15</v>
      </c>
      <c r="J18" s="8">
        <v>5</v>
      </c>
      <c r="K18" s="8" t="s">
        <v>16</v>
      </c>
      <c r="L18" s="11">
        <v>6</v>
      </c>
      <c r="M18" s="11" t="s">
        <v>17</v>
      </c>
      <c r="N18" s="18"/>
      <c r="O18" s="18"/>
      <c r="P18" s="18"/>
      <c r="Q18" s="18"/>
      <c r="R18" s="18"/>
      <c r="S18" s="18"/>
      <c r="T18" s="18"/>
      <c r="U18" s="18"/>
    </row>
    <row r="19" spans="1:141" x14ac:dyDescent="0.25">
      <c r="A19" s="13" t="s">
        <v>31</v>
      </c>
      <c r="B19" s="10">
        <f>IF($B15&lt;5,N19,IF($B15&lt;20,($B15-5)/15*(N20-N19)+N19,IF($B15&lt;30,($B15-20)/10*(N21-N20)+N20,IF($B15&lt;45,N21,($B15-45)/45*(N22-N21)+N21))))</f>
        <v>0.85516554123367028</v>
      </c>
      <c r="C19" s="10">
        <f t="shared" ref="C19:I19" si="0">IF($B15&lt;5,O19,IF($B15&lt;20,($B15-5)/15*(O20-O19)+O19,IF($B15&lt;30,($B15-20)/10*(O21-O20)+O20,IF($B15&lt;45,O21,($B15-45)/45*(O22-O21)+O21))))</f>
        <v>1.2972317577271382</v>
      </c>
      <c r="D19" s="10">
        <f t="shared" si="0"/>
        <v>-1.3</v>
      </c>
      <c r="E19" s="10">
        <f t="shared" si="0"/>
        <v>-2</v>
      </c>
      <c r="F19" s="10">
        <f t="shared" si="0"/>
        <v>-0.78413243298693613</v>
      </c>
      <c r="G19" s="10">
        <f t="shared" si="0"/>
        <v>-0.72066216493468094</v>
      </c>
      <c r="H19" s="10">
        <f t="shared" si="0"/>
        <v>-0.65516554123367032</v>
      </c>
      <c r="I19" s="10">
        <f t="shared" si="0"/>
        <v>-0.9682648659738724</v>
      </c>
      <c r="J19" s="8"/>
      <c r="K19" s="8"/>
      <c r="L19" s="11"/>
      <c r="M19" s="11"/>
      <c r="N19" s="9">
        <v>0.75</v>
      </c>
      <c r="O19" s="9">
        <v>1.1499999999999999</v>
      </c>
      <c r="P19" s="9">
        <v>-1.3</v>
      </c>
      <c r="Q19" s="9">
        <v>-2</v>
      </c>
      <c r="R19" s="9">
        <v>-0.7</v>
      </c>
      <c r="S19" s="9">
        <v>-0.3</v>
      </c>
      <c r="T19" s="9">
        <v>-0.55000000000000004</v>
      </c>
      <c r="U19" s="9">
        <v>-0.8</v>
      </c>
      <c r="V19" s="9"/>
    </row>
    <row r="20" spans="1:141" x14ac:dyDescent="0.25">
      <c r="A20" s="14" t="s">
        <v>33</v>
      </c>
      <c r="B20" s="15">
        <f>$B$5*$B$4*$B$10*B19</f>
        <v>0.69692210299080271</v>
      </c>
      <c r="C20" s="15">
        <f t="shared" ref="C20:I20" si="1">$B$5*$B$4*$B$10*C19</f>
        <v>1.0571865224567316</v>
      </c>
      <c r="D20" s="15">
        <f t="shared" si="1"/>
        <v>-1.059442517504904</v>
      </c>
      <c r="E20" s="15">
        <f t="shared" si="1"/>
        <v>-1.6299115653921601</v>
      </c>
      <c r="F20" s="15">
        <f t="shared" si="1"/>
        <v>-0.63903326066225008</v>
      </c>
      <c r="G20" s="15">
        <f t="shared" si="1"/>
        <v>-0.58730779868379446</v>
      </c>
      <c r="H20" s="15">
        <f t="shared" si="1"/>
        <v>-0.53393094645158667</v>
      </c>
      <c r="I20" s="15">
        <f t="shared" si="1"/>
        <v>-0.78909305170685218</v>
      </c>
      <c r="J20" s="8"/>
      <c r="K20" s="8"/>
      <c r="L20" s="11"/>
      <c r="M20" s="11"/>
      <c r="N20" s="9">
        <v>1</v>
      </c>
      <c r="O20" s="9">
        <v>1.5</v>
      </c>
      <c r="P20" s="9">
        <v>-1.3</v>
      </c>
      <c r="Q20" s="9">
        <v>-2</v>
      </c>
      <c r="R20" s="9">
        <v>-0.9</v>
      </c>
      <c r="S20" s="9">
        <v>-1.3</v>
      </c>
      <c r="T20" s="9">
        <v>-0.8</v>
      </c>
      <c r="U20" s="9">
        <v>-1.2</v>
      </c>
      <c r="V20" s="9"/>
    </row>
    <row r="21" spans="1:141" x14ac:dyDescent="0.25">
      <c r="A21" s="13" t="s">
        <v>29</v>
      </c>
      <c r="B21" s="10">
        <f>IF(B20&gt;0,$B$13*$B$11*$B$10*$B$4*$B$5,$B$14*$B$11*$B$10*$B$4*$B$5)</f>
        <v>0.48897346961764793</v>
      </c>
      <c r="C21" s="10">
        <f t="shared" ref="C21:I21" si="2">IF(C20&gt;0,$B$13*$B$11*$B$10*$B$4*$B$5,$B$14*$B$11*$B$10*$B$4*$B$5)</f>
        <v>0.48897346961764793</v>
      </c>
      <c r="D21" s="10">
        <f t="shared" si="2"/>
        <v>-0.73346020442647197</v>
      </c>
      <c r="E21" s="10">
        <f t="shared" si="2"/>
        <v>-0.73346020442647197</v>
      </c>
      <c r="F21" s="10">
        <f t="shared" si="2"/>
        <v>-0.73346020442647197</v>
      </c>
      <c r="G21" s="10">
        <f t="shared" si="2"/>
        <v>-0.73346020442647197</v>
      </c>
      <c r="H21" s="10">
        <f t="shared" si="2"/>
        <v>-0.73346020442647197</v>
      </c>
      <c r="I21" s="10">
        <f t="shared" si="2"/>
        <v>-0.73346020442647197</v>
      </c>
      <c r="J21" s="8"/>
      <c r="K21" s="8"/>
      <c r="L21" s="11"/>
      <c r="M21" s="11"/>
      <c r="N21" s="9">
        <v>1.05</v>
      </c>
      <c r="O21" s="9">
        <v>1.3</v>
      </c>
      <c r="P21" s="9">
        <v>0.4</v>
      </c>
      <c r="Q21" s="9">
        <v>0.5</v>
      </c>
      <c r="R21" s="9">
        <v>-0.8</v>
      </c>
      <c r="S21" s="9">
        <v>-1</v>
      </c>
      <c r="T21" s="9">
        <v>-0.7</v>
      </c>
      <c r="U21" s="9">
        <v>-0.9</v>
      </c>
      <c r="V21" s="9"/>
    </row>
    <row r="22" spans="1:141" x14ac:dyDescent="0.25">
      <c r="A22" s="16" t="s">
        <v>30</v>
      </c>
      <c r="B22" s="17">
        <f>B21+B20</f>
        <v>1.1858955726084506</v>
      </c>
      <c r="C22" s="17">
        <f t="shared" ref="C22:I22" si="3">C21+C20</f>
        <v>1.5461599920743796</v>
      </c>
      <c r="D22" s="17">
        <f t="shared" si="3"/>
        <v>-1.792902721931376</v>
      </c>
      <c r="E22" s="17">
        <f t="shared" si="3"/>
        <v>-2.3633717698186318</v>
      </c>
      <c r="F22" s="17">
        <f t="shared" si="3"/>
        <v>-1.3724934650887222</v>
      </c>
      <c r="G22" s="17">
        <f t="shared" si="3"/>
        <v>-1.3207680031102664</v>
      </c>
      <c r="H22" s="17">
        <f t="shared" si="3"/>
        <v>-1.2673911508780586</v>
      </c>
      <c r="I22" s="17">
        <f t="shared" si="3"/>
        <v>-1.5225532561333242</v>
      </c>
      <c r="J22" s="8"/>
      <c r="K22" s="8"/>
      <c r="L22" s="11"/>
      <c r="M22" s="11"/>
      <c r="N22" s="9">
        <v>1.05</v>
      </c>
      <c r="O22" s="9">
        <v>1.3</v>
      </c>
      <c r="P22" s="9">
        <v>1.05</v>
      </c>
      <c r="Q22" s="9">
        <v>1.3</v>
      </c>
      <c r="R22" s="9">
        <v>-0.7</v>
      </c>
      <c r="S22" s="9">
        <v>-0.9</v>
      </c>
      <c r="T22" s="9">
        <v>-0.7</v>
      </c>
      <c r="U22" s="9">
        <v>-0.9</v>
      </c>
      <c r="V22" s="9"/>
    </row>
    <row r="23" spans="1:14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1"/>
      <c r="M23" s="11"/>
      <c r="N23" s="9"/>
      <c r="O23" s="9"/>
      <c r="P23" s="9"/>
      <c r="Q23" s="9"/>
      <c r="R23" s="9"/>
      <c r="S23" s="9"/>
      <c r="T23" s="9"/>
      <c r="U23" s="9"/>
      <c r="V23" s="9"/>
    </row>
    <row r="24" spans="1:141" x14ac:dyDescent="0.25">
      <c r="A24" s="13" t="s">
        <v>32</v>
      </c>
      <c r="B24" s="10">
        <v>-0.85</v>
      </c>
      <c r="C24" s="10">
        <v>-0.9</v>
      </c>
      <c r="D24" s="10">
        <v>-1.3</v>
      </c>
      <c r="E24" s="10">
        <v>-2</v>
      </c>
      <c r="F24" s="10">
        <v>-0.7</v>
      </c>
      <c r="G24" s="10">
        <v>-1</v>
      </c>
      <c r="H24" s="10">
        <v>-0.85</v>
      </c>
      <c r="I24" s="10">
        <v>-0.9</v>
      </c>
      <c r="J24" s="10">
        <v>0.75</v>
      </c>
      <c r="K24" s="10">
        <v>1.1499999999999999</v>
      </c>
      <c r="L24" s="10">
        <v>-0.55000000000000004</v>
      </c>
      <c r="M24" s="10">
        <v>-0.8</v>
      </c>
      <c r="N24" s="9"/>
      <c r="O24" s="9"/>
      <c r="P24" s="9"/>
      <c r="Q24" s="9"/>
      <c r="R24" s="9"/>
      <c r="S24" s="9"/>
      <c r="T24" s="9"/>
      <c r="U24" s="9"/>
      <c r="V24" s="9"/>
    </row>
    <row r="25" spans="1:141" s="1" customFormat="1" x14ac:dyDescent="0.25">
      <c r="A25" s="14" t="s">
        <v>33</v>
      </c>
      <c r="B25" s="15">
        <f>$B$5*$B$4*$B$10*B24</f>
        <v>-0.69271241529166805</v>
      </c>
      <c r="C25" s="15">
        <f t="shared" ref="C25" si="4">$B$5*$B$4*$B$10*C24</f>
        <v>-0.73346020442647208</v>
      </c>
      <c r="D25" s="15">
        <f t="shared" ref="D25" si="5">$B$5*$B$4*$B$10*D24</f>
        <v>-1.059442517504904</v>
      </c>
      <c r="E25" s="15">
        <f t="shared" ref="E25" si="6">$B$5*$B$4*$B$10*E24</f>
        <v>-1.6299115653921601</v>
      </c>
      <c r="F25" s="15">
        <f t="shared" ref="F25" si="7">$B$5*$B$4*$B$10*F24</f>
        <v>-0.57046904788725594</v>
      </c>
      <c r="G25" s="15">
        <f t="shared" ref="G25" si="8">$B$5*$B$4*$B$10*G24</f>
        <v>-0.81495578269608004</v>
      </c>
      <c r="H25" s="15">
        <f t="shared" ref="H25" si="9">$B$5*$B$4*$B$10*H24</f>
        <v>-0.69271241529166805</v>
      </c>
      <c r="I25" s="15">
        <f t="shared" ref="I25" si="10">$B$5*$B$4*$B$10*I24</f>
        <v>-0.73346020442647208</v>
      </c>
      <c r="J25" s="15">
        <f>$B$5*$B$4*$B$10*J24</f>
        <v>0.61121683702206009</v>
      </c>
      <c r="K25" s="15">
        <f t="shared" ref="K25" si="11">$B$5*$B$4*$B$10*K24</f>
        <v>0.93719915010049193</v>
      </c>
      <c r="L25" s="15">
        <f t="shared" ref="L25" si="12">$B$5*$B$4*$B$10*L24</f>
        <v>-0.44822568048284406</v>
      </c>
      <c r="M25" s="15">
        <f t="shared" ref="M25" si="13">$B$5*$B$4*$B$10*M24</f>
        <v>-0.65196462615686412</v>
      </c>
      <c r="N25" s="9"/>
      <c r="O25" s="9"/>
      <c r="P25" s="9"/>
      <c r="Q25" s="9"/>
      <c r="R25" s="9"/>
      <c r="S25" s="9"/>
      <c r="T25" s="9"/>
      <c r="U25" s="9"/>
      <c r="V25" s="9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</row>
    <row r="26" spans="1:141" x14ac:dyDescent="0.25">
      <c r="A26" s="13" t="s">
        <v>29</v>
      </c>
      <c r="B26" s="10">
        <f>IF(B25&gt;0,$B$13*$B$11*$B$10*$B$4*$B$5,$B$14*$B$11*$B$10*$B$4*$B$5)</f>
        <v>-0.73346020442647197</v>
      </c>
      <c r="C26" s="10">
        <f t="shared" ref="C26" si="14">IF(C25&gt;0,$B$13*$B$11*$B$10*$B$4*$B$5,$B$14*$B$11*$B$10*$B$4*$B$5)</f>
        <v>-0.73346020442647197</v>
      </c>
      <c r="D26" s="10">
        <f t="shared" ref="D26" si="15">IF(D25&gt;0,$B$13*$B$11*$B$10*$B$4*$B$5,$B$14*$B$11*$B$10*$B$4*$B$5)</f>
        <v>-0.73346020442647197</v>
      </c>
      <c r="E26" s="10">
        <f t="shared" ref="E26" si="16">IF(E25&gt;0,$B$13*$B$11*$B$10*$B$4*$B$5,$B$14*$B$11*$B$10*$B$4*$B$5)</f>
        <v>-0.73346020442647197</v>
      </c>
      <c r="F26" s="10">
        <f t="shared" ref="F26" si="17">IF(F25&gt;0,$B$13*$B$11*$B$10*$B$4*$B$5,$B$14*$B$11*$B$10*$B$4*$B$5)</f>
        <v>-0.73346020442647197</v>
      </c>
      <c r="G26" s="10">
        <f t="shared" ref="G26" si="18">IF(G25&gt;0,$B$13*$B$11*$B$10*$B$4*$B$5,$B$14*$B$11*$B$10*$B$4*$B$5)</f>
        <v>-0.73346020442647197</v>
      </c>
      <c r="H26" s="10">
        <f t="shared" ref="H26" si="19">IF(H25&gt;0,$B$13*$B$11*$B$10*$B$4*$B$5,$B$14*$B$11*$B$10*$B$4*$B$5)</f>
        <v>-0.73346020442647197</v>
      </c>
      <c r="I26" s="10">
        <f t="shared" ref="I26" si="20">IF(I25&gt;0,$B$13*$B$11*$B$10*$B$4*$B$5,$B$14*$B$11*$B$10*$B$4*$B$5)</f>
        <v>-0.73346020442647197</v>
      </c>
      <c r="J26" s="10">
        <f>IF(J25&gt;0,$B$13*$B$11*$B$10*$B$4*$B$5,$B$14*$B$11*$B$10*$B$4*$B$5)</f>
        <v>0.48897346961764793</v>
      </c>
      <c r="K26" s="10">
        <f t="shared" ref="K26" si="21">IF(K25&gt;0,$B$13*$B$11*$B$10*$B$4*$B$5,$B$14*$B$11*$B$10*$B$4*$B$5)</f>
        <v>0.48897346961764793</v>
      </c>
      <c r="L26" s="10">
        <f t="shared" ref="L26" si="22">IF(L25&gt;0,$B$13*$B$11*$B$10*$B$4*$B$5,$B$14*$B$11*$B$10*$B$4*$B$5)</f>
        <v>-0.73346020442647197</v>
      </c>
      <c r="M26" s="10">
        <f t="shared" ref="M26" si="23">IF(M25&gt;0,$B$13*$B$11*$B$10*$B$4*$B$5,$B$14*$B$11*$B$10*$B$4*$B$5)</f>
        <v>-0.73346020442647197</v>
      </c>
      <c r="N26" s="9"/>
      <c r="O26" s="9"/>
      <c r="P26" s="9"/>
      <c r="Q26" s="9"/>
      <c r="R26" s="9"/>
      <c r="S26" s="9"/>
      <c r="T26" s="9"/>
      <c r="U26" s="9"/>
      <c r="V26" s="9"/>
    </row>
    <row r="27" spans="1:141" x14ac:dyDescent="0.25">
      <c r="A27" s="16" t="s">
        <v>30</v>
      </c>
      <c r="B27" s="17">
        <f>B26+B25</f>
        <v>-1.4261726197181401</v>
      </c>
      <c r="C27" s="17">
        <f t="shared" ref="C27" si="24">C26+C25</f>
        <v>-1.4669204088529439</v>
      </c>
      <c r="D27" s="17">
        <f t="shared" ref="D27" si="25">D26+D25</f>
        <v>-1.792902721931376</v>
      </c>
      <c r="E27" s="17">
        <f t="shared" ref="E27" si="26">E26+E25</f>
        <v>-2.3633717698186318</v>
      </c>
      <c r="F27" s="17">
        <f t="shared" ref="F27" si="27">F26+F25</f>
        <v>-1.3039292523137278</v>
      </c>
      <c r="G27" s="17">
        <f t="shared" ref="G27" si="28">G26+G25</f>
        <v>-1.548415987122552</v>
      </c>
      <c r="H27" s="17">
        <f t="shared" ref="H27" si="29">H26+H25</f>
        <v>-1.4261726197181401</v>
      </c>
      <c r="I27" s="17">
        <f t="shared" ref="I27" si="30">I26+I25</f>
        <v>-1.4669204088529439</v>
      </c>
      <c r="J27" s="17">
        <f t="shared" ref="J27" si="31">J26+J25</f>
        <v>1.1001903066397081</v>
      </c>
      <c r="K27" s="17">
        <f t="shared" ref="K27" si="32">K26+K25</f>
        <v>1.4261726197181399</v>
      </c>
      <c r="L27" s="17">
        <f t="shared" ref="L27" si="33">L26+L25</f>
        <v>-1.1816858849093159</v>
      </c>
      <c r="M27" s="17">
        <f t="shared" ref="M27" si="34">M26+M25</f>
        <v>-1.3854248305833361</v>
      </c>
      <c r="N27" s="9"/>
      <c r="O27" s="9"/>
      <c r="P27" s="9"/>
      <c r="Q27" s="9"/>
      <c r="R27" s="9"/>
      <c r="S27" s="9"/>
      <c r="T27" s="9"/>
      <c r="U27" s="9"/>
      <c r="V27" s="9"/>
    </row>
  </sheetData>
  <sheetProtection algorithmName="SHA-512" hashValue="3BwPpxSGO4AOn/xbLKww3j1H8p8DyeBfjXF+KL/QZKwfhXd/aN3EOn6S1lNymdAD1NZ3wXUI9KJemzjCW3e+qQ==" saltValue="1PH7/ye8qTp21+KiEA4dsg==" spinCount="100000" sheet="1" objects="1" scenarios="1"/>
  <mergeCells count="2">
    <mergeCell ref="A2:C2"/>
    <mergeCell ref="A1:C1"/>
  </mergeCells>
  <dataValidations count="3">
    <dataValidation type="list" allowBlank="1" showInputMessage="1" showErrorMessage="1" sqref="B9">
      <formula1>"باز,  پرتراکم"</formula1>
    </dataValidation>
    <dataValidation type="list" allowBlank="1" showInputMessage="1" showErrorMessage="1" sqref="B5">
      <formula1>"1.25, 1.15, 1, 0.8"</formula1>
    </dataValidation>
    <dataValidation type="list" allowBlank="1" showInputMessage="1" showErrorMessage="1" sqref="B12">
      <formula1>"1, 2, 3"</formula1>
    </dataValidation>
  </dataValidations>
  <hyperlinks>
    <hyperlink ref="A1" r:id="rId1"/>
    <hyperlink ref="A2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Masoud</dc:creator>
  <cp:lastModifiedBy>Masoud</cp:lastModifiedBy>
  <dcterms:created xsi:type="dcterms:W3CDTF">2014-07-03T02:46:34Z</dcterms:created>
  <dcterms:modified xsi:type="dcterms:W3CDTF">2015-12-18T20:02:15Z</dcterms:modified>
</cp:coreProperties>
</file>